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2557\Desktop\공고\"/>
    </mc:Choice>
  </mc:AlternateContent>
  <bookViews>
    <workbookView xWindow="0" yWindow="0" windowWidth="28800" windowHeight="12315" tabRatio="835"/>
  </bookViews>
  <sheets>
    <sheet name="산출내역서" sheetId="42" r:id="rId1"/>
    <sheet name="결과" sheetId="3" r:id="rId2"/>
    <sheet name="원가" sheetId="4" r:id="rId3"/>
    <sheet name="근무시간산출표" sheetId="14" r:id="rId4"/>
    <sheet name="조별근무시간표" sheetId="15" r:id="rId5"/>
    <sheet name="일수산출" sheetId="21" r:id="rId6"/>
    <sheet name="MD임율(기초자료)" sheetId="19" r:id="rId7"/>
  </sheets>
  <definedNames>
    <definedName name="_xlnm.Print_Area" localSheetId="6">'MD임율(기초자료)'!$B$1:$J$123</definedName>
    <definedName name="_xlnm.Print_Area" localSheetId="1">결과!$A$1:$E$20</definedName>
    <definedName name="_xlnm.Print_Area" localSheetId="3">근무시간산출표!$B$1:$C$26</definedName>
    <definedName name="_xlnm.Print_Area" localSheetId="2">원가!$A$1:$G$27</definedName>
    <definedName name="_xlnm.Print_Area" localSheetId="5">일수산출!$A$1:$I$32</definedName>
    <definedName name="_xlnm.Print_Area" localSheetId="4">조별근무시간표!$A$1:$AL$30</definedName>
    <definedName name="_xlnm.Print_Titles" localSheetId="6">'MD임율(기초자료)'!$4:$4</definedName>
    <definedName name="단가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4" l="1"/>
  <c r="J21" i="14" l="1"/>
  <c r="J23" i="14"/>
  <c r="I23" i="14" s="1"/>
  <c r="C20" i="14"/>
  <c r="C19" i="14"/>
  <c r="I20" i="14"/>
  <c r="I19" i="14" l="1"/>
  <c r="E21" i="14" s="1"/>
  <c r="I21" i="14" l="1"/>
  <c r="C21" i="14"/>
  <c r="D14" i="14"/>
  <c r="C14" i="14" s="1"/>
  <c r="J14" i="14"/>
  <c r="E9" i="14"/>
  <c r="C9" i="14" s="1"/>
  <c r="E8" i="14"/>
  <c r="C8" i="14" s="1"/>
  <c r="J12" i="14"/>
  <c r="C16" i="14"/>
  <c r="C17" i="14"/>
  <c r="N14" i="4"/>
  <c r="N15" i="4"/>
  <c r="M15" i="4" s="1"/>
  <c r="M11" i="21"/>
  <c r="L11" i="21"/>
  <c r="M11" i="4"/>
  <c r="M14" i="4" s="1"/>
  <c r="K15" i="21"/>
  <c r="K16" i="21"/>
  <c r="K17" i="21"/>
  <c r="X19" i="4"/>
  <c r="AC17" i="4"/>
  <c r="AH8" i="4"/>
  <c r="AH9" i="4" s="1"/>
  <c r="AH10" i="4" s="1"/>
  <c r="AH11" i="4" s="1"/>
  <c r="AH12" i="4" s="1"/>
  <c r="AH13" i="4" s="1"/>
  <c r="AJ8" i="4"/>
  <c r="AJ9" i="4" s="1"/>
  <c r="AJ10" i="4" s="1"/>
  <c r="AJ11" i="4" s="1"/>
  <c r="AJ12" i="4" s="1"/>
  <c r="AJ13" i="4" s="1"/>
  <c r="AL8" i="4"/>
  <c r="AL9" i="4" s="1"/>
  <c r="AL10" i="4" s="1"/>
  <c r="AL11" i="4" s="1"/>
  <c r="AL12" i="4" s="1"/>
  <c r="AL13" i="4" s="1"/>
  <c r="AN8" i="4"/>
  <c r="AN9" i="4" s="1"/>
  <c r="AN10" i="4" s="1"/>
  <c r="AN11" i="4" s="1"/>
  <c r="AN12" i="4" s="1"/>
  <c r="AN13" i="4" s="1"/>
  <c r="AQ8" i="4"/>
  <c r="AQ9" i="4" s="1"/>
  <c r="AQ10" i="4" s="1"/>
  <c r="AQ11" i="4" s="1"/>
  <c r="AQ12" i="4" s="1"/>
  <c r="AQ13" i="4" s="1"/>
  <c r="AR8" i="4"/>
  <c r="AR9" i="4" s="1"/>
  <c r="AR10" i="4" s="1"/>
  <c r="AR11" i="4" s="1"/>
  <c r="AR12" i="4" s="1"/>
  <c r="AR13" i="4" s="1"/>
  <c r="AS8" i="4"/>
  <c r="AS9" i="4"/>
  <c r="AS10" i="4" s="1"/>
  <c r="AS11" i="4" s="1"/>
  <c r="AS12" i="4" s="1"/>
  <c r="AS13" i="4" s="1"/>
  <c r="Z8" i="4"/>
  <c r="Z9" i="4" s="1"/>
  <c r="Z10" i="4" s="1"/>
  <c r="Z11" i="4" s="1"/>
  <c r="Z12" i="4" s="1"/>
  <c r="Z13" i="4" s="1"/>
  <c r="AA8" i="4"/>
  <c r="AA9" i="4" s="1"/>
  <c r="AA10" i="4" s="1"/>
  <c r="AA11" i="4" s="1"/>
  <c r="AA12" i="4" s="1"/>
  <c r="AA13" i="4" s="1"/>
  <c r="AB8" i="4"/>
  <c r="AB9" i="4" s="1"/>
  <c r="AB10" i="4" s="1"/>
  <c r="AB11" i="4" s="1"/>
  <c r="AB12" i="4" s="1"/>
  <c r="AB13" i="4" s="1"/>
  <c r="AC8" i="4"/>
  <c r="AC9" i="4" s="1"/>
  <c r="AC10" i="4" s="1"/>
  <c r="AC11" i="4" s="1"/>
  <c r="AC12" i="4" s="1"/>
  <c r="AC13" i="4" s="1"/>
  <c r="AD8" i="4"/>
  <c r="AE8" i="4"/>
  <c r="AE9" i="4" s="1"/>
  <c r="AE10" i="4" s="1"/>
  <c r="AE11" i="4" s="1"/>
  <c r="AE12" i="4" s="1"/>
  <c r="AE13" i="4" s="1"/>
  <c r="AF8" i="4"/>
  <c r="AF9" i="4" s="1"/>
  <c r="AF10" i="4" s="1"/>
  <c r="AF11" i="4" s="1"/>
  <c r="AF12" i="4" s="1"/>
  <c r="AF13" i="4" s="1"/>
  <c r="AD9" i="4"/>
  <c r="AD10" i="4" s="1"/>
  <c r="AD11" i="4" s="1"/>
  <c r="AD12" i="4" s="1"/>
  <c r="AD13" i="4" s="1"/>
  <c r="I8" i="14" l="1"/>
  <c r="I14" i="14"/>
  <c r="S9" i="4" s="1"/>
  <c r="K14" i="14"/>
  <c r="I16" i="14"/>
  <c r="I9" i="14"/>
  <c r="E10" i="14" s="1"/>
  <c r="I17" i="14"/>
  <c r="K18" i="21"/>
  <c r="AM7" i="4"/>
  <c r="AM8" i="4" s="1"/>
  <c r="AM9" i="4" s="1"/>
  <c r="AM10" i="4" s="1"/>
  <c r="AM11" i="4" s="1"/>
  <c r="AM12" i="4" s="1"/>
  <c r="AM13" i="4" s="1"/>
  <c r="AK7" i="4"/>
  <c r="AK8" i="4" s="1"/>
  <c r="AK9" i="4" s="1"/>
  <c r="AK10" i="4" s="1"/>
  <c r="AK11" i="4" s="1"/>
  <c r="AK12" i="4" s="1"/>
  <c r="AK13" i="4" s="1"/>
  <c r="AI7" i="4"/>
  <c r="AI8" i="4" s="1"/>
  <c r="AI9" i="4" s="1"/>
  <c r="AI10" i="4" s="1"/>
  <c r="AI11" i="4" s="1"/>
  <c r="AI12" i="4" s="1"/>
  <c r="AI13" i="4" s="1"/>
  <c r="AG7" i="4"/>
  <c r="AG8" i="4" s="1"/>
  <c r="AG9" i="4" s="1"/>
  <c r="AG10" i="4" s="1"/>
  <c r="AG11" i="4" s="1"/>
  <c r="AG12" i="4" s="1"/>
  <c r="AG13" i="4" s="1"/>
  <c r="C10" i="14" l="1"/>
  <c r="I10" i="14"/>
  <c r="I12" i="14" s="1"/>
  <c r="E18" i="14"/>
  <c r="I18" i="14" l="1"/>
  <c r="O10" i="4" s="1"/>
  <c r="C18" i="14"/>
  <c r="C12" i="14"/>
  <c r="C23" i="14" l="1"/>
  <c r="M122" i="19" l="1"/>
  <c r="L122" i="19"/>
  <c r="H122" i="19"/>
  <c r="M121" i="19"/>
  <c r="L121" i="19"/>
  <c r="H121" i="19"/>
  <c r="I121" i="19" s="1"/>
  <c r="J121" i="19" s="1"/>
  <c r="M120" i="19"/>
  <c r="L120" i="19"/>
  <c r="H120" i="19"/>
  <c r="I120" i="19" s="1"/>
  <c r="J120" i="19" s="1"/>
  <c r="M119" i="19"/>
  <c r="L119" i="19"/>
  <c r="I119" i="19"/>
  <c r="J119" i="19" s="1"/>
  <c r="H119" i="19"/>
  <c r="M118" i="19"/>
  <c r="L118" i="19"/>
  <c r="H118" i="19"/>
  <c r="M117" i="19"/>
  <c r="L117" i="19"/>
  <c r="H117" i="19"/>
  <c r="I117" i="19" s="1"/>
  <c r="J117" i="19" s="1"/>
  <c r="M116" i="19"/>
  <c r="L116" i="19"/>
  <c r="H116" i="19"/>
  <c r="I116" i="19" s="1"/>
  <c r="J116" i="19" s="1"/>
  <c r="M115" i="19"/>
  <c r="L115" i="19"/>
  <c r="H115" i="19"/>
  <c r="I115" i="19" s="1"/>
  <c r="J115" i="19" s="1"/>
  <c r="M114" i="19"/>
  <c r="L114" i="19"/>
  <c r="H114" i="19"/>
  <c r="M113" i="19"/>
  <c r="L113" i="19"/>
  <c r="H113" i="19"/>
  <c r="I113" i="19" s="1"/>
  <c r="J113" i="19" s="1"/>
  <c r="M112" i="19"/>
  <c r="L112" i="19"/>
  <c r="H112" i="19"/>
  <c r="I112" i="19" s="1"/>
  <c r="J112" i="19" s="1"/>
  <c r="M111" i="19"/>
  <c r="L111" i="19"/>
  <c r="H111" i="19"/>
  <c r="I111" i="19" s="1"/>
  <c r="J111" i="19" s="1"/>
  <c r="M110" i="19"/>
  <c r="L110" i="19"/>
  <c r="H110" i="19"/>
  <c r="I110" i="19" s="1"/>
  <c r="M109" i="19"/>
  <c r="L109" i="19"/>
  <c r="H109" i="19"/>
  <c r="M108" i="19"/>
  <c r="L108" i="19"/>
  <c r="H108" i="19"/>
  <c r="M107" i="19"/>
  <c r="L107" i="19"/>
  <c r="H107" i="19"/>
  <c r="I107" i="19" s="1"/>
  <c r="J107" i="19" s="1"/>
  <c r="M106" i="19"/>
  <c r="L106" i="19"/>
  <c r="H106" i="19"/>
  <c r="I106" i="19" s="1"/>
  <c r="M105" i="19"/>
  <c r="L105" i="19"/>
  <c r="H105" i="19"/>
  <c r="I105" i="19" s="1"/>
  <c r="J105" i="19" s="1"/>
  <c r="M104" i="19"/>
  <c r="L104" i="19"/>
  <c r="H104" i="19"/>
  <c r="I104" i="19" s="1"/>
  <c r="J104" i="19" s="1"/>
  <c r="M103" i="19"/>
  <c r="L103" i="19"/>
  <c r="I103" i="19"/>
  <c r="H103" i="19"/>
  <c r="M102" i="19"/>
  <c r="L102" i="19"/>
  <c r="H102" i="19"/>
  <c r="M101" i="19"/>
  <c r="L101" i="19"/>
  <c r="H101" i="19"/>
  <c r="I101" i="19" s="1"/>
  <c r="J101" i="19" s="1"/>
  <c r="M100" i="19"/>
  <c r="L100" i="19"/>
  <c r="H100" i="19"/>
  <c r="I100" i="19" s="1"/>
  <c r="M99" i="19"/>
  <c r="L99" i="19"/>
  <c r="H99" i="19"/>
  <c r="I99" i="19" s="1"/>
  <c r="J99" i="19" s="1"/>
  <c r="M98" i="19"/>
  <c r="L98" i="19"/>
  <c r="H98" i="19"/>
  <c r="M97" i="19"/>
  <c r="L97" i="19"/>
  <c r="I97" i="19"/>
  <c r="J97" i="19" s="1"/>
  <c r="H97" i="19"/>
  <c r="M96" i="19"/>
  <c r="L96" i="19"/>
  <c r="H96" i="19"/>
  <c r="I96" i="19" s="1"/>
  <c r="J96" i="19" s="1"/>
  <c r="M95" i="19"/>
  <c r="L95" i="19"/>
  <c r="H95" i="19"/>
  <c r="I95" i="19" s="1"/>
  <c r="J95" i="19" s="1"/>
  <c r="M94" i="19"/>
  <c r="L94" i="19"/>
  <c r="H94" i="19"/>
  <c r="I94" i="19" s="1"/>
  <c r="M93" i="19"/>
  <c r="L93" i="19"/>
  <c r="H93" i="19"/>
  <c r="I93" i="19" s="1"/>
  <c r="J93" i="19" s="1"/>
  <c r="M92" i="19"/>
  <c r="L92" i="19"/>
  <c r="H92" i="19"/>
  <c r="M91" i="19"/>
  <c r="L91" i="19"/>
  <c r="H91" i="19"/>
  <c r="I91" i="19" s="1"/>
  <c r="M90" i="19"/>
  <c r="L90" i="19"/>
  <c r="H90" i="19"/>
  <c r="I90" i="19" s="1"/>
  <c r="M89" i="19"/>
  <c r="L89" i="19"/>
  <c r="H89" i="19"/>
  <c r="I89" i="19" s="1"/>
  <c r="J89" i="19" s="1"/>
  <c r="M88" i="19"/>
  <c r="L88" i="19"/>
  <c r="H88" i="19"/>
  <c r="I88" i="19" s="1"/>
  <c r="M87" i="19"/>
  <c r="L87" i="19"/>
  <c r="H87" i="19"/>
  <c r="I87" i="19" s="1"/>
  <c r="J87" i="19" s="1"/>
  <c r="M86" i="19"/>
  <c r="L86" i="19"/>
  <c r="H86" i="19"/>
  <c r="M85" i="19"/>
  <c r="L85" i="19"/>
  <c r="H85" i="19"/>
  <c r="I85" i="19" s="1"/>
  <c r="J85" i="19" s="1"/>
  <c r="M84" i="19"/>
  <c r="L84" i="19"/>
  <c r="H84" i="19"/>
  <c r="I84" i="19" s="1"/>
  <c r="J84" i="19" s="1"/>
  <c r="M83" i="19"/>
  <c r="L83" i="19"/>
  <c r="H83" i="19"/>
  <c r="I83" i="19" s="1"/>
  <c r="J83" i="19" s="1"/>
  <c r="M82" i="19"/>
  <c r="L82" i="19"/>
  <c r="H82" i="19"/>
  <c r="M81" i="19"/>
  <c r="L81" i="19"/>
  <c r="H81" i="19"/>
  <c r="I81" i="19" s="1"/>
  <c r="J81" i="19" s="1"/>
  <c r="M80" i="19"/>
  <c r="L80" i="19"/>
  <c r="H80" i="19"/>
  <c r="I80" i="19" s="1"/>
  <c r="J80" i="19" s="1"/>
  <c r="M79" i="19"/>
  <c r="L79" i="19"/>
  <c r="H79" i="19"/>
  <c r="I79" i="19" s="1"/>
  <c r="J79" i="19" s="1"/>
  <c r="M78" i="19"/>
  <c r="L78" i="19"/>
  <c r="H78" i="19"/>
  <c r="I78" i="19" s="1"/>
  <c r="M77" i="19"/>
  <c r="L77" i="19"/>
  <c r="H77" i="19"/>
  <c r="I77" i="19" s="1"/>
  <c r="J77" i="19" s="1"/>
  <c r="M76" i="19"/>
  <c r="L76" i="19"/>
  <c r="H76" i="19"/>
  <c r="M75" i="19"/>
  <c r="L75" i="19"/>
  <c r="H75" i="19"/>
  <c r="I75" i="19" s="1"/>
  <c r="J75" i="19" s="1"/>
  <c r="M74" i="19"/>
  <c r="L74" i="19"/>
  <c r="H74" i="19"/>
  <c r="M73" i="19"/>
  <c r="L73" i="19"/>
  <c r="I73" i="19"/>
  <c r="J73" i="19" s="1"/>
  <c r="H73" i="19"/>
  <c r="M72" i="19"/>
  <c r="L72" i="19"/>
  <c r="I72" i="19"/>
  <c r="J72" i="19" s="1"/>
  <c r="H72" i="19"/>
  <c r="M71" i="19"/>
  <c r="L71" i="19"/>
  <c r="H71" i="19"/>
  <c r="M70" i="19"/>
  <c r="L70" i="19"/>
  <c r="H70" i="19"/>
  <c r="M69" i="19"/>
  <c r="L69" i="19"/>
  <c r="H69" i="19"/>
  <c r="I69" i="19" s="1"/>
  <c r="J69" i="19" s="1"/>
  <c r="M68" i="19"/>
  <c r="L68" i="19"/>
  <c r="H68" i="19"/>
  <c r="M67" i="19"/>
  <c r="L67" i="19"/>
  <c r="H67" i="19"/>
  <c r="I67" i="19" s="1"/>
  <c r="J67" i="19" s="1"/>
  <c r="M66" i="19"/>
  <c r="L66" i="19"/>
  <c r="H66" i="19"/>
  <c r="M65" i="19"/>
  <c r="L65" i="19"/>
  <c r="H65" i="19"/>
  <c r="I65" i="19" s="1"/>
  <c r="J65" i="19" s="1"/>
  <c r="M64" i="19"/>
  <c r="L64" i="19"/>
  <c r="H64" i="19"/>
  <c r="I64" i="19" s="1"/>
  <c r="J64" i="19" s="1"/>
  <c r="M63" i="19"/>
  <c r="L63" i="19"/>
  <c r="H63" i="19"/>
  <c r="I63" i="19" s="1"/>
  <c r="J63" i="19" s="1"/>
  <c r="M62" i="19"/>
  <c r="L62" i="19"/>
  <c r="H62" i="19"/>
  <c r="I62" i="19" s="1"/>
  <c r="M61" i="19"/>
  <c r="L61" i="19"/>
  <c r="H61" i="19"/>
  <c r="I61" i="19" s="1"/>
  <c r="J61" i="19" s="1"/>
  <c r="M60" i="19"/>
  <c r="L60" i="19"/>
  <c r="H60" i="19"/>
  <c r="I60" i="19" s="1"/>
  <c r="M59" i="19"/>
  <c r="L59" i="19"/>
  <c r="H59" i="19"/>
  <c r="M58" i="19"/>
  <c r="L58" i="19"/>
  <c r="H58" i="19"/>
  <c r="I58" i="19" s="1"/>
  <c r="M57" i="19"/>
  <c r="L57" i="19"/>
  <c r="I57" i="19"/>
  <c r="J57" i="19" s="1"/>
  <c r="H57" i="19"/>
  <c r="M56" i="19"/>
  <c r="L56" i="19"/>
  <c r="H56" i="19"/>
  <c r="M55" i="19"/>
  <c r="L55" i="19"/>
  <c r="H55" i="19"/>
  <c r="I55" i="19" s="1"/>
  <c r="J55" i="19" s="1"/>
  <c r="M54" i="19"/>
  <c r="L54" i="19"/>
  <c r="H54" i="19"/>
  <c r="M53" i="19"/>
  <c r="L53" i="19"/>
  <c r="H53" i="19"/>
  <c r="I53" i="19" s="1"/>
  <c r="J53" i="19" s="1"/>
  <c r="M52" i="19"/>
  <c r="L52" i="19"/>
  <c r="H52" i="19"/>
  <c r="I52" i="19" s="1"/>
  <c r="J52" i="19" s="1"/>
  <c r="M51" i="19"/>
  <c r="L51" i="19"/>
  <c r="H51" i="19"/>
  <c r="I51" i="19" s="1"/>
  <c r="J51" i="19" s="1"/>
  <c r="M50" i="19"/>
  <c r="L50" i="19"/>
  <c r="H50" i="19"/>
  <c r="M49" i="19"/>
  <c r="L49" i="19"/>
  <c r="H49" i="19"/>
  <c r="I49" i="19" s="1"/>
  <c r="J49" i="19" s="1"/>
  <c r="M48" i="19"/>
  <c r="L48" i="19"/>
  <c r="H48" i="19"/>
  <c r="I48" i="19" s="1"/>
  <c r="J48" i="19" s="1"/>
  <c r="M47" i="19"/>
  <c r="L47" i="19"/>
  <c r="H47" i="19"/>
  <c r="I47" i="19" s="1"/>
  <c r="J47" i="19" s="1"/>
  <c r="M46" i="19"/>
  <c r="L46" i="19"/>
  <c r="H46" i="19"/>
  <c r="I46" i="19" s="1"/>
  <c r="M45" i="19"/>
  <c r="L45" i="19"/>
  <c r="H45" i="19"/>
  <c r="I45" i="19" s="1"/>
  <c r="J45" i="19" s="1"/>
  <c r="M44" i="19"/>
  <c r="L44" i="19"/>
  <c r="H44" i="19"/>
  <c r="M43" i="19"/>
  <c r="L43" i="19"/>
  <c r="H43" i="19"/>
  <c r="I43" i="19" s="1"/>
  <c r="J43" i="19" s="1"/>
  <c r="M42" i="19"/>
  <c r="L42" i="19"/>
  <c r="H42" i="19"/>
  <c r="I42" i="19" s="1"/>
  <c r="M41" i="19"/>
  <c r="L41" i="19"/>
  <c r="H41" i="19"/>
  <c r="I41" i="19" s="1"/>
  <c r="J41" i="19" s="1"/>
  <c r="M40" i="19"/>
  <c r="L40" i="19"/>
  <c r="H40" i="19"/>
  <c r="I40" i="19" s="1"/>
  <c r="J40" i="19" s="1"/>
  <c r="M39" i="19"/>
  <c r="L39" i="19"/>
  <c r="H39" i="19"/>
  <c r="I39" i="19" s="1"/>
  <c r="M38" i="19"/>
  <c r="L38" i="19"/>
  <c r="H38" i="19"/>
  <c r="M37" i="19"/>
  <c r="L37" i="19"/>
  <c r="H37" i="19"/>
  <c r="I37" i="19" s="1"/>
  <c r="J37" i="19" s="1"/>
  <c r="M36" i="19"/>
  <c r="L36" i="19"/>
  <c r="H36" i="19"/>
  <c r="I36" i="19" s="1"/>
  <c r="M35" i="19"/>
  <c r="L35" i="19"/>
  <c r="H35" i="19"/>
  <c r="M34" i="19"/>
  <c r="L34" i="19"/>
  <c r="H34" i="19"/>
  <c r="M33" i="19"/>
  <c r="L33" i="19"/>
  <c r="H33" i="19"/>
  <c r="I33" i="19" s="1"/>
  <c r="J33" i="19" s="1"/>
  <c r="M32" i="19"/>
  <c r="L32" i="19"/>
  <c r="H32" i="19"/>
  <c r="M31" i="19"/>
  <c r="L31" i="19"/>
  <c r="H31" i="19"/>
  <c r="I31" i="19" s="1"/>
  <c r="J31" i="19" s="1"/>
  <c r="M30" i="19"/>
  <c r="L30" i="19"/>
  <c r="H30" i="19"/>
  <c r="I30" i="19" s="1"/>
  <c r="M29" i="19"/>
  <c r="L29" i="19"/>
  <c r="H29" i="19"/>
  <c r="I29" i="19" s="1"/>
  <c r="J29" i="19" s="1"/>
  <c r="M28" i="19"/>
  <c r="L28" i="19"/>
  <c r="H28" i="19"/>
  <c r="I28" i="19" s="1"/>
  <c r="J28" i="19" s="1"/>
  <c r="M27" i="19"/>
  <c r="L27" i="19"/>
  <c r="I27" i="19"/>
  <c r="H27" i="19"/>
  <c r="M26" i="19"/>
  <c r="L26" i="19"/>
  <c r="H26" i="19"/>
  <c r="I26" i="19" s="1"/>
  <c r="M25" i="19"/>
  <c r="L25" i="19"/>
  <c r="H25" i="19"/>
  <c r="I25" i="19" s="1"/>
  <c r="J25" i="19" s="1"/>
  <c r="M24" i="19"/>
  <c r="L24" i="19"/>
  <c r="H24" i="19"/>
  <c r="I24" i="19" s="1"/>
  <c r="M23" i="19"/>
  <c r="L23" i="19"/>
  <c r="H23" i="19"/>
  <c r="M22" i="19"/>
  <c r="L22" i="19"/>
  <c r="H22" i="19"/>
  <c r="M21" i="19"/>
  <c r="L21" i="19"/>
  <c r="I21" i="19"/>
  <c r="J21" i="19" s="1"/>
  <c r="H21" i="19"/>
  <c r="M20" i="19"/>
  <c r="L20" i="19"/>
  <c r="H20" i="19"/>
  <c r="M19" i="19"/>
  <c r="L19" i="19"/>
  <c r="H19" i="19"/>
  <c r="M18" i="19"/>
  <c r="L18" i="19"/>
  <c r="H18" i="19"/>
  <c r="I18" i="19" s="1"/>
  <c r="M17" i="19"/>
  <c r="L17" i="19"/>
  <c r="H17" i="19"/>
  <c r="I17" i="19" s="1"/>
  <c r="J17" i="19" s="1"/>
  <c r="M16" i="19"/>
  <c r="L16" i="19"/>
  <c r="I16" i="19"/>
  <c r="H16" i="19"/>
  <c r="M15" i="19"/>
  <c r="L15" i="19"/>
  <c r="H15" i="19"/>
  <c r="M14" i="19"/>
  <c r="L14" i="19"/>
  <c r="H14" i="19"/>
  <c r="I14" i="19" s="1"/>
  <c r="M13" i="19"/>
  <c r="L13" i="19"/>
  <c r="H13" i="19"/>
  <c r="I13" i="19" s="1"/>
  <c r="M12" i="19"/>
  <c r="L12" i="19"/>
  <c r="H12" i="19"/>
  <c r="M11" i="19"/>
  <c r="L11" i="19"/>
  <c r="H11" i="19"/>
  <c r="I11" i="19" s="1"/>
  <c r="M10" i="19"/>
  <c r="L10" i="19"/>
  <c r="H10" i="19"/>
  <c r="M9" i="19"/>
  <c r="L9" i="19"/>
  <c r="H9" i="19"/>
  <c r="I9" i="19" s="1"/>
  <c r="M8" i="19"/>
  <c r="L8" i="19"/>
  <c r="H8" i="19"/>
  <c r="I8" i="19" s="1"/>
  <c r="J8" i="19" s="1"/>
  <c r="M7" i="19"/>
  <c r="L7" i="19"/>
  <c r="H7" i="19"/>
  <c r="I7" i="19" s="1"/>
  <c r="M6" i="19"/>
  <c r="L6" i="19"/>
  <c r="H6" i="19"/>
  <c r="I6" i="19" s="1"/>
  <c r="J7" i="19" l="1"/>
  <c r="J16" i="19"/>
  <c r="J27" i="19"/>
  <c r="J36" i="19"/>
  <c r="I44" i="19"/>
  <c r="J44" i="19" s="1"/>
  <c r="J88" i="19"/>
  <c r="J103" i="19"/>
  <c r="J13" i="19"/>
  <c r="J24" i="19"/>
  <c r="J39" i="19"/>
  <c r="J60" i="19"/>
  <c r="J91" i="19"/>
  <c r="J100" i="19"/>
  <c r="I108" i="19"/>
  <c r="J108" i="19" s="1"/>
  <c r="I12" i="19"/>
  <c r="J12" i="19" s="1"/>
  <c r="I20" i="19"/>
  <c r="J20" i="19" s="1"/>
  <c r="I23" i="19"/>
  <c r="J23" i="19" s="1"/>
  <c r="I32" i="19"/>
  <c r="J32" i="19" s="1"/>
  <c r="I35" i="19"/>
  <c r="J35" i="19" s="1"/>
  <c r="I56" i="19"/>
  <c r="J56" i="19" s="1"/>
  <c r="I59" i="19"/>
  <c r="J59" i="19" s="1"/>
  <c r="I68" i="19"/>
  <c r="J68" i="19" s="1"/>
  <c r="I71" i="19"/>
  <c r="J71" i="19" s="1"/>
  <c r="I76" i="19"/>
  <c r="J76" i="19" s="1"/>
  <c r="I92" i="19"/>
  <c r="J92" i="19" s="1"/>
  <c r="I109" i="19"/>
  <c r="J109" i="19" s="1"/>
  <c r="I19" i="19"/>
  <c r="J19" i="19" s="1"/>
  <c r="I74" i="19"/>
  <c r="J74" i="19" s="1"/>
  <c r="J26" i="19"/>
  <c r="J42" i="19"/>
  <c r="J58" i="19"/>
  <c r="J106" i="19"/>
  <c r="J9" i="19"/>
  <c r="I10" i="19"/>
  <c r="J10" i="19" s="1"/>
  <c r="J11" i="19"/>
  <c r="I22" i="19"/>
  <c r="J22" i="19" s="1"/>
  <c r="I38" i="19"/>
  <c r="J38" i="19" s="1"/>
  <c r="I54" i="19"/>
  <c r="J54" i="19" s="1"/>
  <c r="I70" i="19"/>
  <c r="J70" i="19" s="1"/>
  <c r="I86" i="19"/>
  <c r="J86" i="19" s="1"/>
  <c r="I102" i="19"/>
  <c r="J102" i="19" s="1"/>
  <c r="I118" i="19"/>
  <c r="J118" i="19" s="1"/>
  <c r="J18" i="19"/>
  <c r="J90" i="19"/>
  <c r="J6" i="19"/>
  <c r="J14" i="19"/>
  <c r="I15" i="19"/>
  <c r="J15" i="19" s="1"/>
  <c r="J30" i="19"/>
  <c r="I34" i="19"/>
  <c r="J34" i="19" s="1"/>
  <c r="J46" i="19"/>
  <c r="I50" i="19"/>
  <c r="J50" i="19" s="1"/>
  <c r="J62" i="19"/>
  <c r="I66" i="19"/>
  <c r="J66" i="19" s="1"/>
  <c r="J78" i="19"/>
  <c r="I82" i="19"/>
  <c r="J82" i="19" s="1"/>
  <c r="J94" i="19"/>
  <c r="I98" i="19"/>
  <c r="J98" i="19" s="1"/>
  <c r="J110" i="19"/>
  <c r="I114" i="19"/>
  <c r="J114" i="19" s="1"/>
  <c r="I122" i="19"/>
  <c r="J122" i="19" s="1"/>
  <c r="K31" i="21" l="1"/>
  <c r="G30" i="21"/>
  <c r="H30" i="21" s="1"/>
  <c r="G29" i="21"/>
  <c r="H29" i="21" s="1"/>
  <c r="G28" i="21"/>
  <c r="H28" i="21" s="1"/>
  <c r="G27" i="21"/>
  <c r="H27" i="21" s="1"/>
  <c r="G26" i="21"/>
  <c r="H26" i="21" s="1"/>
  <c r="G25" i="21"/>
  <c r="H25" i="21" s="1"/>
  <c r="G24" i="21"/>
  <c r="H24" i="21" s="1"/>
  <c r="G23" i="21"/>
  <c r="H23" i="21" s="1"/>
  <c r="G22" i="21"/>
  <c r="H22" i="21" s="1"/>
  <c r="G21" i="21"/>
  <c r="H21" i="21" s="1"/>
  <c r="G20" i="21"/>
  <c r="H20" i="21" s="1"/>
  <c r="G19" i="21"/>
  <c r="H19" i="21" s="1"/>
  <c r="G18" i="21"/>
  <c r="H18" i="21" s="1"/>
  <c r="G17" i="21"/>
  <c r="H17" i="21" s="1"/>
  <c r="G16" i="21"/>
  <c r="H16" i="21" s="1"/>
  <c r="G15" i="21"/>
  <c r="H15" i="21" s="1"/>
  <c r="G14" i="21"/>
  <c r="H14" i="21" s="1"/>
  <c r="G13" i="21"/>
  <c r="H13" i="21" s="1"/>
  <c r="G12" i="21"/>
  <c r="H12" i="21" s="1"/>
  <c r="G11" i="21"/>
  <c r="H11" i="21" s="1"/>
  <c r="G10" i="21"/>
  <c r="H10" i="21" s="1"/>
  <c r="G9" i="21"/>
  <c r="H9" i="21" s="1"/>
  <c r="G8" i="21"/>
  <c r="H8" i="21" s="1"/>
  <c r="L32" i="21" l="1"/>
  <c r="M32" i="21" s="1"/>
  <c r="F31" i="21"/>
  <c r="E31" i="21"/>
  <c r="D31" i="21"/>
  <c r="C31" i="21"/>
  <c r="G7" i="21"/>
  <c r="G31" i="21" s="1"/>
  <c r="M5" i="19"/>
  <c r="L5" i="19"/>
  <c r="H5" i="19"/>
  <c r="M4" i="19"/>
  <c r="L13" i="4" l="1"/>
  <c r="L9" i="4"/>
  <c r="L12" i="4"/>
  <c r="L8" i="4"/>
  <c r="L10" i="4"/>
  <c r="L11" i="4"/>
  <c r="L7" i="4"/>
  <c r="H7" i="21"/>
  <c r="H31" i="21" s="1"/>
  <c r="K32" i="21" s="1"/>
  <c r="I5" i="19"/>
  <c r="J5" i="19" s="1"/>
  <c r="D11" i="3" l="1"/>
</calcChain>
</file>

<file path=xl/sharedStrings.xml><?xml version="1.0" encoding="utf-8"?>
<sst xmlns="http://schemas.openxmlformats.org/spreadsheetml/2006/main" count="584" uniqueCount="411">
  <si>
    <t>Ⅰ. 원 가 계 산 결 과</t>
    <phoneticPr fontId="6" type="noConversion"/>
  </si>
  <si>
    <t xml:space="preserve">      단 위 : 원</t>
    <phoneticPr fontId="3" type="noConversion"/>
  </si>
  <si>
    <t>용역명</t>
    <phoneticPr fontId="3" type="noConversion"/>
  </si>
  <si>
    <t>규격</t>
    <phoneticPr fontId="5" type="noConversion"/>
  </si>
  <si>
    <t>단위</t>
  </si>
  <si>
    <t>금액</t>
    <phoneticPr fontId="3" type="noConversion"/>
  </si>
  <si>
    <t>비 고</t>
    <phoneticPr fontId="5" type="noConversion"/>
  </si>
  <si>
    <t>제안요청서 
참조</t>
    <phoneticPr fontId="6" type="noConversion"/>
  </si>
  <si>
    <t>식</t>
    <phoneticPr fontId="6" type="noConversion"/>
  </si>
  <si>
    <t>주) 부가가치세 포함</t>
    <phoneticPr fontId="3" type="noConversion"/>
  </si>
  <si>
    <t xml:space="preserve">   정하는 방법에 의하여 원가요소별로 계산되었습니다.</t>
    <phoneticPr fontId="3" type="noConversion"/>
  </si>
  <si>
    <t>Ⅳ. 원 가 계 산 서</t>
    <phoneticPr fontId="5" type="noConversion"/>
  </si>
  <si>
    <t>단위 : 원</t>
    <phoneticPr fontId="5" type="noConversion"/>
  </si>
  <si>
    <t>No.</t>
    <phoneticPr fontId="5" type="noConversion"/>
  </si>
  <si>
    <t>구분</t>
    <phoneticPr fontId="5" type="noConversion"/>
  </si>
  <si>
    <t>단위</t>
    <phoneticPr fontId="5" type="noConversion"/>
  </si>
  <si>
    <t>수량</t>
    <phoneticPr fontId="5" type="noConversion"/>
  </si>
  <si>
    <t>단가</t>
    <phoneticPr fontId="5" type="noConversion"/>
  </si>
  <si>
    <t>금액</t>
    <phoneticPr fontId="5" type="noConversion"/>
  </si>
  <si>
    <t>비고</t>
    <phoneticPr fontId="5" type="noConversion"/>
  </si>
  <si>
    <t>인</t>
    <phoneticPr fontId="5" type="noConversion"/>
  </si>
  <si>
    <t>일근</t>
    <phoneticPr fontId="5" type="noConversion"/>
  </si>
  <si>
    <t>인</t>
    <phoneticPr fontId="5" type="noConversion"/>
  </si>
  <si>
    <t>단순노무종사원</t>
    <phoneticPr fontId="5" type="noConversion"/>
  </si>
  <si>
    <t>단순노무종사원</t>
    <phoneticPr fontId="5" type="noConversion"/>
  </si>
  <si>
    <t>인</t>
    <phoneticPr fontId="5" type="noConversion"/>
  </si>
  <si>
    <t>단순노무종사원</t>
    <phoneticPr fontId="5" type="noConversion"/>
  </si>
  <si>
    <t>인</t>
    <phoneticPr fontId="5" type="noConversion"/>
  </si>
  <si>
    <t>인</t>
    <phoneticPr fontId="5" type="noConversion"/>
  </si>
  <si>
    <t>소계</t>
    <phoneticPr fontId="5" type="noConversion"/>
  </si>
  <si>
    <t>월</t>
    <phoneticPr fontId="5" type="noConversion"/>
  </si>
  <si>
    <t>일반관리비</t>
    <phoneticPr fontId="5" type="noConversion"/>
  </si>
  <si>
    <t>%</t>
    <phoneticPr fontId="5" type="noConversion"/>
  </si>
  <si>
    <t>이윤</t>
    <phoneticPr fontId="5" type="noConversion"/>
  </si>
  <si>
    <t>%</t>
    <phoneticPr fontId="5" type="noConversion"/>
  </si>
  <si>
    <t>합계</t>
    <phoneticPr fontId="5" type="noConversion"/>
  </si>
  <si>
    <t>부가가치세</t>
    <phoneticPr fontId="5" type="noConversion"/>
  </si>
  <si>
    <t>%</t>
    <phoneticPr fontId="5" type="noConversion"/>
  </si>
  <si>
    <t>총원가</t>
    <phoneticPr fontId="5" type="noConversion"/>
  </si>
  <si>
    <t>주1) 인원: 제안요청서 참조</t>
    <phoneticPr fontId="5" type="noConversion"/>
  </si>
  <si>
    <t xml:space="preserve">  2) 월간단가: 직급별 원가계산서 참조</t>
    <phoneticPr fontId="5" type="noConversion"/>
  </si>
  <si>
    <t>경비</t>
    <phoneticPr fontId="5" type="noConversion"/>
  </si>
  <si>
    <t>주휴수당</t>
    <phoneticPr fontId="5" type="noConversion"/>
  </si>
  <si>
    <t>기타경비</t>
    <phoneticPr fontId="5" type="noConversion"/>
  </si>
  <si>
    <t>기본급</t>
    <phoneticPr fontId="5" type="noConversion"/>
  </si>
  <si>
    <t>연차수당</t>
    <phoneticPr fontId="5" type="noConversion"/>
  </si>
  <si>
    <t>계</t>
    <phoneticPr fontId="5" type="noConversion"/>
  </si>
  <si>
    <t>야간근로시간</t>
    <phoneticPr fontId="5" type="noConversion"/>
  </si>
  <si>
    <t>&lt; 표Ⅴ-9 &gt;</t>
    <phoneticPr fontId="5" type="noConversion"/>
  </si>
  <si>
    <t>근무시간 산출표</t>
    <phoneticPr fontId="6" type="noConversion"/>
  </si>
  <si>
    <t>구분</t>
    <phoneticPr fontId="6" type="noConversion"/>
  </si>
  <si>
    <t>산출내역</t>
    <phoneticPr fontId="6" type="noConversion"/>
  </si>
  <si>
    <t>월근로시간산출</t>
  </si>
  <si>
    <t>A</t>
    <phoneticPr fontId="6" type="noConversion"/>
  </si>
  <si>
    <t>연장근로시간산출</t>
    <phoneticPr fontId="6" type="noConversion"/>
  </si>
  <si>
    <t>월근로시간 - 기본근로시간 = 연장근로시간</t>
    <phoneticPr fontId="6" type="noConversion"/>
  </si>
  <si>
    <t>야간근로시간 산출</t>
    <phoneticPr fontId="6" type="noConversion"/>
  </si>
  <si>
    <t>야간근로시간</t>
    <phoneticPr fontId="6" type="noConversion"/>
  </si>
  <si>
    <t>주) 조별근무시간표 참조</t>
    <phoneticPr fontId="6" type="noConversion"/>
  </si>
  <si>
    <t>조별 근무시간표</t>
    <phoneticPr fontId="5" type="noConversion"/>
  </si>
  <si>
    <t xml:space="preserve">           시각
 근무형태</t>
    <phoneticPr fontId="5" type="noConversion"/>
  </si>
  <si>
    <t>연장근로시간 : 0시간</t>
    <phoneticPr fontId="5" type="noConversion"/>
  </si>
  <si>
    <t>주)</t>
    <phoneticPr fontId="5" type="noConversion"/>
  </si>
  <si>
    <t>:</t>
    <phoneticPr fontId="5" type="noConversion"/>
  </si>
  <si>
    <t>근무시간</t>
    <phoneticPr fontId="5" type="noConversion"/>
  </si>
  <si>
    <t>제외시간</t>
    <phoneticPr fontId="5" type="noConversion"/>
  </si>
  <si>
    <t>제조부문 시중노임단가</t>
    <phoneticPr fontId="5" type="noConversion"/>
  </si>
  <si>
    <t>N0.</t>
    <phoneticPr fontId="5" type="noConversion"/>
  </si>
  <si>
    <t>직종명</t>
    <phoneticPr fontId="5" type="noConversion"/>
  </si>
  <si>
    <t>기본급</t>
    <phoneticPr fontId="5" type="noConversion"/>
  </si>
  <si>
    <t>비고</t>
    <phoneticPr fontId="5" type="noConversion"/>
  </si>
  <si>
    <t>상 여 금</t>
    <phoneticPr fontId="5" type="noConversion"/>
  </si>
  <si>
    <t>퇴직급여
충당금</t>
    <phoneticPr fontId="5" type="noConversion"/>
  </si>
  <si>
    <t>M/D당 임율</t>
    <phoneticPr fontId="5" type="noConversion"/>
  </si>
  <si>
    <t xml:space="preserve"> </t>
    <phoneticPr fontId="5" type="noConversion"/>
  </si>
  <si>
    <t>년간근로일수산출표</t>
    <phoneticPr fontId="5" type="noConversion"/>
  </si>
  <si>
    <t>대상기간</t>
    <phoneticPr fontId="5" type="noConversion"/>
  </si>
  <si>
    <t>월일수</t>
    <phoneticPr fontId="5" type="noConversion"/>
  </si>
  <si>
    <t>일요일</t>
    <phoneticPr fontId="5" type="noConversion"/>
  </si>
  <si>
    <t>토요일</t>
    <phoneticPr fontId="5" type="noConversion"/>
  </si>
  <si>
    <t>법정
공휴일</t>
    <phoneticPr fontId="5" type="noConversion"/>
  </si>
  <si>
    <t>휴계일</t>
    <phoneticPr fontId="5" type="noConversion"/>
  </si>
  <si>
    <t>평일수</t>
    <phoneticPr fontId="5" type="noConversion"/>
  </si>
  <si>
    <t>비고</t>
    <phoneticPr fontId="5" type="noConversion"/>
  </si>
  <si>
    <t>년</t>
    <phoneticPr fontId="5" type="noConversion"/>
  </si>
  <si>
    <t>월</t>
    <phoneticPr fontId="5" type="noConversion"/>
  </si>
  <si>
    <t>관리소장</t>
  </si>
  <si>
    <t>관리소장</t>
    <phoneticPr fontId="5" type="noConversion"/>
  </si>
  <si>
    <t>시설주임</t>
  </si>
  <si>
    <t>시설주임</t>
    <phoneticPr fontId="5" type="noConversion"/>
  </si>
  <si>
    <t>경비</t>
  </si>
  <si>
    <t>주차관리원</t>
  </si>
  <si>
    <t>주차관리원</t>
    <phoneticPr fontId="5" type="noConversion"/>
  </si>
  <si>
    <t>미화</t>
  </si>
  <si>
    <t>안내</t>
  </si>
  <si>
    <t>안내</t>
    <phoneticPr fontId="5" type="noConversion"/>
  </si>
  <si>
    <t>미화반장</t>
  </si>
  <si>
    <t>미화반장</t>
    <phoneticPr fontId="5" type="noConversion"/>
  </si>
  <si>
    <t>미화</t>
    <phoneticPr fontId="5" type="noConversion"/>
  </si>
  <si>
    <t>특허정보진흥센터 
사옥종합관리용역</t>
    <phoneticPr fontId="3" type="noConversion"/>
  </si>
  <si>
    <t>주) 기본급 : 2019년도 시중노임단가(일기준단가) 적용</t>
    <phoneticPr fontId="6" type="noConversion"/>
  </si>
  <si>
    <t>현충일</t>
    <phoneticPr fontId="4" type="noConversion"/>
  </si>
  <si>
    <t>광복절</t>
    <phoneticPr fontId="4" type="noConversion"/>
  </si>
  <si>
    <t>추석</t>
    <phoneticPr fontId="4" type="noConversion"/>
  </si>
  <si>
    <t>개천, 한글</t>
    <phoneticPr fontId="4" type="noConversion"/>
  </si>
  <si>
    <t>성탄</t>
    <phoneticPr fontId="4" type="noConversion"/>
  </si>
  <si>
    <t>설날</t>
    <phoneticPr fontId="4" type="noConversion"/>
  </si>
  <si>
    <t>선거, 부처님</t>
    <phoneticPr fontId="4" type="noConversion"/>
  </si>
  <si>
    <t>어린이날</t>
    <phoneticPr fontId="4" type="noConversion"/>
  </si>
  <si>
    <t>주1) M/D당 노임기준 월 기본작업시간:247일/12월/년*8HR/일 = 164.6HR</t>
    <phoneticPr fontId="4" type="noConversion"/>
  </si>
  <si>
    <t xml:space="preserve"> </t>
    <phoneticPr fontId="4" type="noConversion"/>
  </si>
  <si>
    <t>CAD설계사(기계)</t>
  </si>
  <si>
    <t>CAD설계사(회로)</t>
  </si>
  <si>
    <t>드릴링기조작원</t>
  </si>
  <si>
    <t>공작기계조작원</t>
  </si>
  <si>
    <t>마킹원</t>
  </si>
  <si>
    <t>절곡원</t>
  </si>
  <si>
    <t>귀금속세공원</t>
  </si>
  <si>
    <t>주물원</t>
  </si>
  <si>
    <t>단조원</t>
  </si>
  <si>
    <t>금형원</t>
  </si>
  <si>
    <t>목형원</t>
  </si>
  <si>
    <t>조형원</t>
  </si>
  <si>
    <t>압연원</t>
  </si>
  <si>
    <t>압출기조작원</t>
  </si>
  <si>
    <t>열처리원</t>
  </si>
  <si>
    <t>용해원</t>
  </si>
  <si>
    <t>인발기조작원</t>
  </si>
  <si>
    <t>태핑기조작원</t>
  </si>
  <si>
    <t>판금원</t>
  </si>
  <si>
    <t>합금원</t>
  </si>
  <si>
    <t>다이케스트원</t>
  </si>
  <si>
    <t>쇠톱기조작원</t>
  </si>
  <si>
    <t>모형조각기원</t>
  </si>
  <si>
    <t>절단원</t>
  </si>
  <si>
    <t>유리절단및재단원</t>
  </si>
  <si>
    <t>벤딩머쉰조작원</t>
  </si>
  <si>
    <t>금속교정원</t>
  </si>
  <si>
    <t>선반원</t>
  </si>
  <si>
    <t>프레나기조작원</t>
  </si>
  <si>
    <t>레이저광선원</t>
  </si>
  <si>
    <t>일반화학원</t>
  </si>
  <si>
    <t>요업원</t>
  </si>
  <si>
    <t>합성수지피막원</t>
  </si>
  <si>
    <t>권취원</t>
  </si>
  <si>
    <t>연선기·연합기조작원</t>
  </si>
  <si>
    <t>신선기조작원</t>
  </si>
  <si>
    <t>절연원</t>
  </si>
  <si>
    <t>피복원</t>
  </si>
  <si>
    <t>고무제품생산원</t>
  </si>
  <si>
    <t>용접원</t>
  </si>
  <si>
    <t>연삭기및연마기조작원</t>
  </si>
  <si>
    <t>연마원(기타)</t>
  </si>
  <si>
    <t>세척원</t>
  </si>
  <si>
    <t>목제품도장원</t>
  </si>
  <si>
    <t>도장원(취부)</t>
  </si>
  <si>
    <t>용융도금기조작원</t>
  </si>
  <si>
    <t>전기도금원</t>
  </si>
  <si>
    <t>플라스틱사출기조작원</t>
  </si>
  <si>
    <t>배합원</t>
  </si>
  <si>
    <t>가구제조원</t>
  </si>
  <si>
    <t>제재원</t>
  </si>
  <si>
    <t>펄프제조장치조작원</t>
  </si>
  <si>
    <t>합판제조원</t>
  </si>
  <si>
    <t>제재기계운전원</t>
  </si>
  <si>
    <t>목재건조기계조작원</t>
  </si>
  <si>
    <t>제지원</t>
  </si>
  <si>
    <t>골판지제조원</t>
  </si>
  <si>
    <t>부품조립원</t>
  </si>
  <si>
    <t>전기기계조립원</t>
  </si>
  <si>
    <t>중기계조립원</t>
  </si>
  <si>
    <t>경기계조립원</t>
  </si>
  <si>
    <t>전자제품조립원</t>
  </si>
  <si>
    <t>통신기계조립원</t>
  </si>
  <si>
    <t>화학공학제품시험원</t>
  </si>
  <si>
    <t>금속재료제품시험원</t>
  </si>
  <si>
    <t>전기,전자및기계제품시험원</t>
  </si>
  <si>
    <t>기타공학제품시험원</t>
  </si>
  <si>
    <t>화학공학품질관리원</t>
  </si>
  <si>
    <t>금속재료품질관리원</t>
  </si>
  <si>
    <t>전기,전자및기계품질관리원</t>
  </si>
  <si>
    <t>기타공학품질관리원</t>
  </si>
  <si>
    <t>화학공학품질관리사</t>
  </si>
  <si>
    <t>금속재료품질관리사</t>
  </si>
  <si>
    <t>전기,전자및기계품질관리사</t>
  </si>
  <si>
    <t>기타공학품질관리사</t>
  </si>
  <si>
    <t>기계정비원</t>
  </si>
  <si>
    <t>전기정비원</t>
  </si>
  <si>
    <t>차량정비원</t>
  </si>
  <si>
    <t>제품검사및조정원</t>
  </si>
  <si>
    <t>기계기술자</t>
  </si>
  <si>
    <t>전선원</t>
  </si>
  <si>
    <t>배관원</t>
  </si>
  <si>
    <t>목재포장원</t>
  </si>
  <si>
    <t>기계물품포장원</t>
  </si>
  <si>
    <t>수동물품포장원</t>
  </si>
  <si>
    <t>철강포장원</t>
  </si>
  <si>
    <t>제품출하원</t>
  </si>
  <si>
    <t>전산용지정합원</t>
  </si>
  <si>
    <t>전자조판원</t>
  </si>
  <si>
    <t>교정사</t>
  </si>
  <si>
    <t>컴퓨터웹디자이너</t>
  </si>
  <si>
    <t>인쇄기조작원</t>
  </si>
  <si>
    <t>연포장재접합원</t>
  </si>
  <si>
    <t>방직기조작원</t>
  </si>
  <si>
    <t>방직기계정비원</t>
  </si>
  <si>
    <t>재봉원</t>
  </si>
  <si>
    <t>직물재단사</t>
  </si>
  <si>
    <t>염직원</t>
  </si>
  <si>
    <t>재봉기운용사</t>
  </si>
  <si>
    <t>제화원</t>
  </si>
  <si>
    <t>직포원</t>
  </si>
  <si>
    <t>편직원</t>
  </si>
  <si>
    <t>피혁가공원</t>
  </si>
  <si>
    <t>전기기사</t>
  </si>
  <si>
    <t>전기산업기사</t>
  </si>
  <si>
    <t>전기기능사</t>
  </si>
  <si>
    <t>컴퓨터운용사</t>
  </si>
  <si>
    <t>콘크리트제품성형기조작원</t>
  </si>
  <si>
    <t>특수차운전원</t>
  </si>
  <si>
    <t>돌분쇄원</t>
  </si>
  <si>
    <t>소성원</t>
  </si>
  <si>
    <t>폐수처리원</t>
  </si>
  <si>
    <t>식품제조원</t>
  </si>
  <si>
    <t>단순노무종사원</t>
  </si>
  <si>
    <t>작업반장</t>
  </si>
  <si>
    <t>안전관리사</t>
  </si>
  <si>
    <t>벨트컨베이어작업원</t>
  </si>
  <si>
    <t>보일러조작원</t>
  </si>
  <si>
    <t>적용직종</t>
    <phoneticPr fontId="5" type="noConversion"/>
  </si>
  <si>
    <t>직급</t>
  </si>
  <si>
    <t>근무형태</t>
    <phoneticPr fontId="5" type="noConversion"/>
  </si>
  <si>
    <t>기계기술자</t>
    <phoneticPr fontId="5" type="noConversion"/>
  </si>
  <si>
    <t>기계정비원</t>
    <phoneticPr fontId="5" type="noConversion"/>
  </si>
  <si>
    <t>일근</t>
    <phoneticPr fontId="5" type="noConversion"/>
  </si>
  <si>
    <t>2교대</t>
  </si>
  <si>
    <t>2교대</t>
    <phoneticPr fontId="5" type="noConversion"/>
  </si>
  <si>
    <t>일근</t>
    <phoneticPr fontId="5" type="noConversion"/>
  </si>
  <si>
    <t>적용노임</t>
    <phoneticPr fontId="5" type="noConversion"/>
  </si>
  <si>
    <t>적용시간</t>
    <phoneticPr fontId="5" type="noConversion"/>
  </si>
  <si>
    <t>주휴수당</t>
  </si>
  <si>
    <t>요율</t>
    <phoneticPr fontId="5" type="noConversion"/>
  </si>
  <si>
    <t>적용시간</t>
    <phoneticPr fontId="5" type="noConversion"/>
  </si>
  <si>
    <t>연장근로</t>
    <phoneticPr fontId="5" type="noConversion"/>
  </si>
  <si>
    <t>휴일근로</t>
    <phoneticPr fontId="5" type="noConversion"/>
  </si>
  <si>
    <t>야간근로</t>
    <phoneticPr fontId="5" type="noConversion"/>
  </si>
  <si>
    <t>연차수당</t>
  </si>
  <si>
    <t>일</t>
    <phoneticPr fontId="5" type="noConversion"/>
  </si>
  <si>
    <t>선임수당</t>
    <phoneticPr fontId="5" type="noConversion"/>
  </si>
  <si>
    <t>건강보험료</t>
  </si>
  <si>
    <t>국민연금</t>
  </si>
  <si>
    <t>산재보험료</t>
  </si>
  <si>
    <t>고용보험료</t>
  </si>
  <si>
    <t>임금채권
보장보험료</t>
  </si>
  <si>
    <t>장기요양
보험료</t>
  </si>
  <si>
    <t>보험료</t>
    <phoneticPr fontId="5" type="noConversion"/>
  </si>
  <si>
    <t>I</t>
    <phoneticPr fontId="5" type="noConversion"/>
  </si>
  <si>
    <t>J</t>
    <phoneticPr fontId="5" type="noConversion"/>
  </si>
  <si>
    <t>K</t>
    <phoneticPr fontId="5" type="noConversion"/>
  </si>
  <si>
    <t>L</t>
    <phoneticPr fontId="5" type="noConversion"/>
  </si>
  <si>
    <t>M</t>
    <phoneticPr fontId="5" type="noConversion"/>
  </si>
  <si>
    <t>N</t>
    <phoneticPr fontId="5" type="noConversion"/>
  </si>
  <si>
    <t>O</t>
    <phoneticPr fontId="5" type="noConversion"/>
  </si>
  <si>
    <t>P</t>
    <phoneticPr fontId="5" type="noConversion"/>
  </si>
  <si>
    <t>Q</t>
    <phoneticPr fontId="5" type="noConversion"/>
  </si>
  <si>
    <t>R</t>
    <phoneticPr fontId="5" type="noConversion"/>
  </si>
  <si>
    <t>S</t>
    <phoneticPr fontId="5" type="noConversion"/>
  </si>
  <si>
    <t>T</t>
    <phoneticPr fontId="5" type="noConversion"/>
  </si>
  <si>
    <t>U</t>
    <phoneticPr fontId="5" type="noConversion"/>
  </si>
  <si>
    <t>V</t>
    <phoneticPr fontId="5" type="noConversion"/>
  </si>
  <si>
    <t>W</t>
    <phoneticPr fontId="5" type="noConversion"/>
  </si>
  <si>
    <t>X</t>
    <phoneticPr fontId="5" type="noConversion"/>
  </si>
  <si>
    <t>Y</t>
    <phoneticPr fontId="5" type="noConversion"/>
  </si>
  <si>
    <t>Z</t>
    <phoneticPr fontId="5" type="noConversion"/>
  </si>
  <si>
    <t>AA</t>
    <phoneticPr fontId="5" type="noConversion"/>
  </si>
  <si>
    <t>AB</t>
    <phoneticPr fontId="5" type="noConversion"/>
  </si>
  <si>
    <t>AC</t>
    <phoneticPr fontId="5" type="noConversion"/>
  </si>
  <si>
    <t>상여금</t>
    <phoneticPr fontId="5" type="noConversion"/>
  </si>
  <si>
    <t>퇴충금</t>
    <phoneticPr fontId="5" type="noConversion"/>
  </si>
  <si>
    <t>AD</t>
    <phoneticPr fontId="5" type="noConversion"/>
  </si>
  <si>
    <t>AE</t>
    <phoneticPr fontId="5" type="noConversion"/>
  </si>
  <si>
    <t>복리후생비</t>
    <phoneticPr fontId="5" type="noConversion"/>
  </si>
  <si>
    <t>근무복</t>
    <phoneticPr fontId="5" type="noConversion"/>
  </si>
  <si>
    <t>교육비</t>
    <phoneticPr fontId="5" type="noConversion"/>
  </si>
  <si>
    <t>기타경비</t>
  </si>
  <si>
    <t>지방세</t>
    <phoneticPr fontId="5" type="noConversion"/>
  </si>
  <si>
    <t>보증보험</t>
    <phoneticPr fontId="5" type="noConversion"/>
  </si>
  <si>
    <t>장애인분담금</t>
    <phoneticPr fontId="5" type="noConversion"/>
  </si>
  <si>
    <t>장애인요율</t>
    <phoneticPr fontId="5" type="noConversion"/>
  </si>
  <si>
    <t>석면</t>
    <phoneticPr fontId="5" type="noConversion"/>
  </si>
  <si>
    <t>근무복잠바</t>
    <phoneticPr fontId="5" type="noConversion"/>
  </si>
  <si>
    <t>근무화</t>
    <phoneticPr fontId="5" type="noConversion"/>
  </si>
  <si>
    <t>식비</t>
    <phoneticPr fontId="5" type="noConversion"/>
  </si>
  <si>
    <t>150인이상</t>
    <phoneticPr fontId="5" type="noConversion"/>
  </si>
  <si>
    <t xml:space="preserve"> </t>
    <phoneticPr fontId="5" type="noConversion"/>
  </si>
  <si>
    <t>월기준</t>
    <phoneticPr fontId="5" type="noConversion"/>
  </si>
  <si>
    <t>월~금</t>
    <phoneticPr fontId="4" type="noConversion"/>
  </si>
  <si>
    <t>7 ~ 22</t>
  </si>
  <si>
    <t>7 ~ 22</t>
    <phoneticPr fontId="4" type="noConversion"/>
  </si>
  <si>
    <t>토 일</t>
    <phoneticPr fontId="4" type="noConversion"/>
  </si>
  <si>
    <t>A조( 1 인 )</t>
  </si>
  <si>
    <t>A조( 1 인 )</t>
    <phoneticPr fontId="5" type="noConversion"/>
  </si>
  <si>
    <t>B조( 1 인 )</t>
  </si>
  <si>
    <t>B조( 1 인 )</t>
    <phoneticPr fontId="4" type="noConversion"/>
  </si>
  <si>
    <t>주간</t>
    <phoneticPr fontId="4" type="noConversion"/>
  </si>
  <si>
    <t>야간</t>
  </si>
  <si>
    <t xml:space="preserve"> 계 ( 2 인 )</t>
    <phoneticPr fontId="5" type="noConversion"/>
  </si>
  <si>
    <t>1) 경비부문</t>
    <phoneticPr fontId="5" type="noConversion"/>
  </si>
  <si>
    <t>2) 주차부문</t>
    <phoneticPr fontId="5" type="noConversion"/>
  </si>
  <si>
    <t>연장근로시간</t>
  </si>
  <si>
    <t>B</t>
    <phoneticPr fontId="4" type="noConversion"/>
  </si>
  <si>
    <t xml:space="preserve">               시각
 근무형태</t>
    <phoneticPr fontId="5" type="noConversion"/>
  </si>
  <si>
    <t>제외(식사)시간 : 0시간</t>
    <phoneticPr fontId="5" type="noConversion"/>
  </si>
  <si>
    <t>제외(식사)시간 : 0시간</t>
    <phoneticPr fontId="5" type="noConversion"/>
  </si>
  <si>
    <t xml:space="preserve"> 총근무시간 : 10시간</t>
    <phoneticPr fontId="5" type="noConversion"/>
  </si>
  <si>
    <t>제외(식사)시간 : 4시간</t>
    <phoneticPr fontId="5" type="noConversion"/>
  </si>
  <si>
    <t xml:space="preserve"> 총근무시간 : 14시간</t>
    <phoneticPr fontId="5" type="noConversion"/>
  </si>
  <si>
    <t>◎ 주차부문</t>
    <phoneticPr fontId="6" type="noConversion"/>
  </si>
  <si>
    <t>◎ 경비부문</t>
    <phoneticPr fontId="6" type="noConversion"/>
  </si>
  <si>
    <t>휴일근로시간</t>
  </si>
  <si>
    <t>야간근로시간</t>
  </si>
  <si>
    <t>외주유지보수비</t>
    <phoneticPr fontId="5" type="noConversion"/>
  </si>
  <si>
    <t>연</t>
    <phoneticPr fontId="5" type="noConversion"/>
  </si>
  <si>
    <t xml:space="preserve"> </t>
    <phoneticPr fontId="5" type="noConversion"/>
  </si>
  <si>
    <t xml:space="preserve">주말 </t>
    <phoneticPr fontId="4" type="noConversion"/>
  </si>
  <si>
    <t>2) 주차부문(주말)</t>
    <phoneticPr fontId="5" type="noConversion"/>
  </si>
  <si>
    <t>월근로시간산출(주간)</t>
    <phoneticPr fontId="6" type="noConversion"/>
  </si>
  <si>
    <t>월근로시간산출(주말)</t>
    <phoneticPr fontId="6" type="noConversion"/>
  </si>
  <si>
    <t>제외(식사)시간 : 5시간</t>
    <phoneticPr fontId="5" type="noConversion"/>
  </si>
  <si>
    <t xml:space="preserve"> 총근무시간 : 5시간</t>
    <phoneticPr fontId="5" type="noConversion"/>
  </si>
  <si>
    <t xml:space="preserve"> 총근무시간 : 5시간</t>
    <phoneticPr fontId="5" type="noConversion"/>
  </si>
  <si>
    <t xml:space="preserve"> 총근무시간 : 6시간30분</t>
  </si>
  <si>
    <t xml:space="preserve"> 총근무시간 : 6시간30분</t>
    <phoneticPr fontId="5" type="noConversion"/>
  </si>
  <si>
    <t>심야근로시간 : 0시간</t>
    <phoneticPr fontId="5" type="noConversion"/>
  </si>
  <si>
    <t>심야근로시간 : 3시간</t>
    <phoneticPr fontId="5" type="noConversion"/>
  </si>
  <si>
    <t>연간기준</t>
    <phoneticPr fontId="5" type="noConversion"/>
  </si>
  <si>
    <t xml:space="preserve">  3) 연간기준 : 소계(월간금액) × 12개월</t>
    <phoneticPr fontId="5" type="noConversion"/>
  </si>
  <si>
    <r>
      <t>(</t>
    </r>
    <r>
      <rPr>
        <sz val="11"/>
        <rFont val="돋움"/>
        <family val="3"/>
        <charset val="129"/>
      </rPr>
      <t>단위</t>
    </r>
    <r>
      <rPr>
        <sz val="11"/>
        <rFont val="Arial"/>
        <family val="2"/>
      </rPr>
      <t>:</t>
    </r>
    <r>
      <rPr>
        <sz val="11"/>
        <rFont val="돋움"/>
        <family val="3"/>
        <charset val="129"/>
      </rPr>
      <t>원</t>
    </r>
    <r>
      <rPr>
        <sz val="11"/>
        <rFont val="Arial"/>
        <family val="2"/>
      </rPr>
      <t>)</t>
    </r>
    <phoneticPr fontId="6" type="noConversion"/>
  </si>
  <si>
    <r>
      <t>구</t>
    </r>
    <r>
      <rPr>
        <b/>
        <sz val="9"/>
        <rFont val="Arial"/>
        <family val="2"/>
      </rPr>
      <t xml:space="preserve">      </t>
    </r>
    <r>
      <rPr>
        <b/>
        <sz val="9"/>
        <rFont val="돋움"/>
        <family val="3"/>
        <charset val="129"/>
      </rPr>
      <t>분</t>
    </r>
    <phoneticPr fontId="6" type="noConversion"/>
  </si>
  <si>
    <r>
      <t>합</t>
    </r>
    <r>
      <rPr>
        <b/>
        <sz val="9"/>
        <color indexed="10"/>
        <rFont val="Arial"/>
        <family val="2"/>
      </rPr>
      <t xml:space="preserve">  </t>
    </r>
    <r>
      <rPr>
        <b/>
        <sz val="9"/>
        <color indexed="10"/>
        <rFont val="돋움"/>
        <family val="3"/>
        <charset val="129"/>
      </rPr>
      <t>계</t>
    </r>
    <phoneticPr fontId="6" type="noConversion"/>
  </si>
  <si>
    <t>비  고</t>
    <phoneticPr fontId="6" type="noConversion"/>
  </si>
  <si>
    <t>인
건
비</t>
    <phoneticPr fontId="6" type="noConversion"/>
  </si>
  <si>
    <t>기본급</t>
    <phoneticPr fontId="6" type="noConversion"/>
  </si>
  <si>
    <t>제
수
당</t>
    <phoneticPr fontId="6" type="noConversion"/>
  </si>
  <si>
    <t>근무시간표에 따라 지급</t>
    <phoneticPr fontId="6" type="noConversion"/>
  </si>
  <si>
    <t>소계</t>
    <phoneticPr fontId="6" type="noConversion"/>
  </si>
  <si>
    <t>상여금</t>
    <phoneticPr fontId="6" type="noConversion"/>
  </si>
  <si>
    <t>퇴직급여충당금</t>
    <phoneticPr fontId="6" type="noConversion"/>
  </si>
  <si>
    <t>(기본급+제수당+상여금) / 12개월</t>
    <phoneticPr fontId="6" type="noConversion"/>
  </si>
  <si>
    <r>
      <t>인건비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합계</t>
    </r>
    <phoneticPr fontId="6" type="noConversion"/>
  </si>
  <si>
    <t>경
비</t>
    <phoneticPr fontId="6" type="noConversion"/>
  </si>
  <si>
    <t>보
험
및
연
금</t>
    <phoneticPr fontId="6" type="noConversion"/>
  </si>
  <si>
    <t>[(인건비총액-퇴직금)]*3.23%</t>
    <phoneticPr fontId="6" type="noConversion"/>
  </si>
  <si>
    <t>[(인건비총액-퇴직금)]*4.5%</t>
    <phoneticPr fontId="6" type="noConversion"/>
  </si>
  <si>
    <t>[(인건비총액-퇴직금)]*0.06%</t>
    <phoneticPr fontId="6" type="noConversion"/>
  </si>
  <si>
    <t>[(인건비총액-퇴직금)]*0.003%</t>
    <phoneticPr fontId="6" type="noConversion"/>
  </si>
  <si>
    <t>국민건강보험료*8.51%</t>
    <phoneticPr fontId="6" type="noConversion"/>
  </si>
  <si>
    <t>계</t>
    <phoneticPr fontId="6" type="noConversion"/>
  </si>
  <si>
    <t>복리후생비</t>
    <phoneticPr fontId="6" type="noConversion"/>
  </si>
  <si>
    <r>
      <rPr>
        <sz val="9"/>
        <rFont val="돋움"/>
        <family val="3"/>
        <charset val="129"/>
      </rPr>
      <t>경비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합계</t>
    </r>
    <phoneticPr fontId="6" type="noConversion"/>
  </si>
  <si>
    <r>
      <t>인건비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경비</t>
    </r>
    <r>
      <rPr>
        <sz val="9"/>
        <rFont val="Arial"/>
        <family val="2"/>
      </rPr>
      <t>(A)</t>
    </r>
    <phoneticPr fontId="6" type="noConversion"/>
  </si>
  <si>
    <r>
      <t>용역</t>
    </r>
    <r>
      <rPr>
        <sz val="9"/>
        <color indexed="12"/>
        <rFont val="Arial"/>
        <family val="2"/>
      </rPr>
      <t xml:space="preserve"> </t>
    </r>
    <r>
      <rPr>
        <sz val="9"/>
        <color indexed="12"/>
        <rFont val="돋움"/>
        <family val="3"/>
        <charset val="129"/>
      </rPr>
      <t>인원</t>
    </r>
    <r>
      <rPr>
        <sz val="9"/>
        <color indexed="12"/>
        <rFont val="Arial"/>
        <family val="2"/>
      </rPr>
      <t>(B)</t>
    </r>
    <phoneticPr fontId="6" type="noConversion"/>
  </si>
  <si>
    <r>
      <t>인건비</t>
    </r>
    <r>
      <rPr>
        <b/>
        <sz val="9"/>
        <rFont val="Arial"/>
        <family val="2"/>
      </rPr>
      <t xml:space="preserve"> </t>
    </r>
    <r>
      <rPr>
        <b/>
        <sz val="9"/>
        <rFont val="돋움"/>
        <family val="3"/>
        <charset val="129"/>
      </rPr>
      <t>및</t>
    </r>
    <r>
      <rPr>
        <b/>
        <sz val="9"/>
        <rFont val="Arial"/>
        <family val="2"/>
      </rPr>
      <t xml:space="preserve"> </t>
    </r>
    <r>
      <rPr>
        <b/>
        <sz val="9"/>
        <rFont val="돋움"/>
        <family val="3"/>
        <charset val="129"/>
      </rPr>
      <t>경비</t>
    </r>
    <r>
      <rPr>
        <b/>
        <sz val="9"/>
        <rFont val="Arial"/>
        <family val="2"/>
      </rPr>
      <t xml:space="preserve"> </t>
    </r>
    <r>
      <rPr>
        <b/>
        <sz val="9"/>
        <rFont val="돋움"/>
        <family val="3"/>
        <charset val="129"/>
      </rPr>
      <t>원가</t>
    </r>
    <r>
      <rPr>
        <b/>
        <sz val="9"/>
        <rFont val="Arial"/>
        <family val="2"/>
      </rPr>
      <t>(A*B)</t>
    </r>
    <phoneticPr fontId="6" type="noConversion"/>
  </si>
  <si>
    <t>일반관리비</t>
    <phoneticPr fontId="6" type="noConversion"/>
  </si>
  <si>
    <t>기업이윤</t>
    <phoneticPr fontId="6" type="noConversion"/>
  </si>
  <si>
    <t>총원가</t>
    <phoneticPr fontId="6" type="noConversion"/>
  </si>
  <si>
    <t>부가가치세</t>
    <phoneticPr fontId="6" type="noConversion"/>
  </si>
  <si>
    <t>총원가*10%</t>
    <phoneticPr fontId="6" type="noConversion"/>
  </si>
  <si>
    <t>합계(월간)</t>
    <phoneticPr fontId="6" type="noConversion"/>
  </si>
  <si>
    <t>근무월수</t>
    <phoneticPr fontId="6" type="noConversion"/>
  </si>
  <si>
    <r>
      <t>합 계</t>
    </r>
    <r>
      <rPr>
        <b/>
        <sz val="10"/>
        <rFont val="Arial"/>
        <family val="2"/>
      </rPr>
      <t/>
    </r>
    <phoneticPr fontId="6" type="noConversion"/>
  </si>
  <si>
    <t>용역원가분석산출내역</t>
    <phoneticPr fontId="6" type="noConversion"/>
  </si>
  <si>
    <t>직급수당</t>
  </si>
  <si>
    <t>임금채권 보장보험료</t>
    <phoneticPr fontId="4" type="noConversion"/>
  </si>
  <si>
    <t>석면피해구제분담금</t>
    <phoneticPr fontId="4" type="noConversion"/>
  </si>
  <si>
    <t>장기요양보험료</t>
    <phoneticPr fontId="4" type="noConversion"/>
  </si>
  <si>
    <t xml:space="preserve">  4) 외주유지보수비 : 연간(소독비 및 안전관리자선임수당 등)</t>
  </si>
  <si>
    <t>(인건비+경비)*9% 이내</t>
    <phoneticPr fontId="6" type="noConversion"/>
  </si>
  <si>
    <t>(인건비+경비+일반관리비)*10% 이내</t>
    <phoneticPr fontId="6" type="noConversion"/>
  </si>
  <si>
    <t>(기본급 x 상여금율) / 12개월</t>
    <phoneticPr fontId="6" type="noConversion"/>
  </si>
  <si>
    <t>시급 x 8시간 x 4.34</t>
    <phoneticPr fontId="4" type="noConversion"/>
  </si>
  <si>
    <t>근무시간표에 따라 지급</t>
  </si>
  <si>
    <t>[(인건비총액-퇴직금)]*1.3%</t>
    <phoneticPr fontId="6" type="noConversion"/>
  </si>
  <si>
    <t>[(인건비총액-퇴직금)]*1.1%</t>
    <phoneticPr fontId="6" type="noConversion"/>
  </si>
  <si>
    <t>보증보험수수료</t>
    <phoneticPr fontId="4" type="noConversion"/>
  </si>
  <si>
    <t>장애인고용분담금</t>
    <phoneticPr fontId="4" type="noConversion"/>
  </si>
  <si>
    <t>보수월액 * 0.17%</t>
    <phoneticPr fontId="4" type="noConversion"/>
  </si>
  <si>
    <t>[근무복] / 12개월</t>
    <phoneticPr fontId="6" type="noConversion"/>
  </si>
  <si>
    <t>[근무복잠바] / 12개월</t>
    <phoneticPr fontId="4" type="noConversion"/>
  </si>
  <si>
    <t>[근무화] / 12개월</t>
    <phoneticPr fontId="4" type="noConversion"/>
  </si>
  <si>
    <t>외주보수비</t>
    <phoneticPr fontId="4" type="noConversion"/>
  </si>
  <si>
    <t>천원미만절사</t>
    <phoneticPr fontId="5" type="noConversion"/>
  </si>
  <si>
    <t>시중노임단가 적용(미화 7시간)</t>
    <phoneticPr fontId="6" type="noConversion"/>
  </si>
  <si>
    <t xml:space="preserve">※ 본 원가계산은 『예정가격 작성기준(기획재정부 제405호, 2019.01.01)』에서 </t>
    <phoneticPr fontId="3" type="noConversion"/>
  </si>
  <si>
    <t xml:space="preserve">    2019년   05월    일</t>
    <phoneticPr fontId="3" type="noConversion"/>
  </si>
  <si>
    <t xml:space="preserve">  우리 연구소에서 『특허정보진흥센터 사옥종합관리용역』에 대한 원가계산을 실시한 결과</t>
    <phoneticPr fontId="2" type="noConversion"/>
  </si>
  <si>
    <t>는 다음과 같습니다.</t>
    <phoneticPr fontId="2" type="noConversion"/>
  </si>
  <si>
    <t>&lt; 표Ⅴ-8 &gt;</t>
    <phoneticPr fontId="5" type="noConversion"/>
  </si>
  <si>
    <t>시급 x 8시간 x 15일/12개월</t>
    <phoneticPr fontId="4" type="noConversion"/>
  </si>
  <si>
    <t>근무복</t>
  </si>
  <si>
    <t>근무복잠바</t>
  </si>
  <si>
    <t>근무화</t>
  </si>
  <si>
    <t>&lt; 표Ⅴ-1-1 &gt; 참조</t>
  </si>
  <si>
    <t>&lt; 표Ⅴ-2-1 &gt; 참조</t>
  </si>
  <si>
    <t>&lt; 표Ⅴ-3-1 &gt; 참조</t>
  </si>
  <si>
    <t>&lt; 표Ⅴ-4-1 &gt; 참조</t>
  </si>
  <si>
    <t>&lt; 표Ⅴ-5-1 &gt; 참조</t>
  </si>
  <si>
    <t>&lt; 표Ⅴ-6-1 &gt; 참조</t>
  </si>
  <si>
    <t>&lt; 표Ⅴ-7-1 &gt; 참조</t>
  </si>
  <si>
    <t>계×2.5%</t>
  </si>
  <si>
    <t>(연간기준+일반관리비)×2.5%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</si>
</sst>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_);_(* \(#,##0\);_(* &quot;-&quot;_);_(@_)"/>
    <numFmt numFmtId="177" formatCode="_(* #,##0.00_);_(* \(#,##0.00\);_(* &quot;-&quot;??_);_(@_)"/>
    <numFmt numFmtId="178" formatCode="#,##0_ ;[Red]\-#,##0\ "/>
    <numFmt numFmtId="179" formatCode="#,##0_ "/>
    <numFmt numFmtId="180" formatCode="_-* #,##0.0_-;\-* #,##0.0_-;_-* &quot;-&quot;_-;_-@_-"/>
    <numFmt numFmtId="181" formatCode="_-* #,##0.00_-;\-* #,##0.00_-;_-* &quot;-&quot;_-;_-@_-"/>
    <numFmt numFmtId="182" formatCode="0.000%"/>
    <numFmt numFmtId="183" formatCode="0.0_ "/>
    <numFmt numFmtId="184" formatCode="mm&quot;월&quot;\ dd&quot;일&quot;"/>
    <numFmt numFmtId="185" formatCode="0.00_ "/>
    <numFmt numFmtId="186" formatCode="_-* #,##0_-;\-* #,##0_-;_-* &quot;-&quot;??_-;_-@_-"/>
    <numFmt numFmtId="187" formatCode="_(* #,##0.0_);_(* \(#,##0.0\);_(* &quot;-&quot;_);_(@_)"/>
  </numFmts>
  <fonts count="39" x14ac:knownFonts="1"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8"/>
      <name val="굴림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2"/>
      <name val="나눔고딕"/>
      <family val="3"/>
      <charset val="129"/>
    </font>
    <font>
      <b/>
      <sz val="20"/>
      <name val="나눔고딕"/>
      <family val="3"/>
      <charset val="129"/>
    </font>
    <font>
      <sz val="20"/>
      <name val="나눔고딕"/>
      <family val="3"/>
      <charset val="129"/>
    </font>
    <font>
      <b/>
      <sz val="16"/>
      <name val="나눔고딕"/>
      <family val="3"/>
      <charset val="129"/>
    </font>
    <font>
      <b/>
      <sz val="12"/>
      <name val="나눔고딕"/>
      <family val="3"/>
      <charset val="129"/>
    </font>
    <font>
      <b/>
      <sz val="14"/>
      <name val="나눔고딕"/>
      <family val="3"/>
      <charset val="129"/>
    </font>
    <font>
      <sz val="11"/>
      <name val="나눔고딕"/>
      <family val="3"/>
      <charset val="129"/>
    </font>
    <font>
      <b/>
      <u/>
      <sz val="20"/>
      <name val="나눔고딕"/>
      <family val="3"/>
      <charset val="129"/>
    </font>
    <font>
      <b/>
      <sz val="11"/>
      <name val="나눔고딕"/>
      <family val="3"/>
      <charset val="129"/>
    </font>
    <font>
      <b/>
      <u/>
      <sz val="11"/>
      <name val="나눔고딕"/>
      <family val="3"/>
      <charset val="129"/>
    </font>
    <font>
      <sz val="11"/>
      <name val="Arial"/>
      <family val="2"/>
    </font>
    <font>
      <b/>
      <sz val="18"/>
      <name val="돋움"/>
      <family val="3"/>
      <charset val="129"/>
    </font>
    <font>
      <b/>
      <u val="double"/>
      <sz val="18"/>
      <name val="Arial"/>
      <family val="2"/>
    </font>
    <font>
      <b/>
      <u val="double"/>
      <sz val="18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9"/>
      <name val="Arial"/>
      <family val="2"/>
    </font>
    <font>
      <b/>
      <sz val="9"/>
      <color indexed="10"/>
      <name val="돋움"/>
      <family val="3"/>
      <charset val="129"/>
    </font>
    <font>
      <b/>
      <sz val="9"/>
      <color indexed="10"/>
      <name val="Arial"/>
      <family val="2"/>
    </font>
    <font>
      <sz val="9"/>
      <name val="돋움"/>
      <family val="3"/>
      <charset val="129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FF"/>
      <name val="돋움"/>
      <family val="3"/>
      <charset val="129"/>
    </font>
    <font>
      <sz val="9"/>
      <color indexed="12"/>
      <name val="Arial"/>
      <family val="2"/>
    </font>
    <font>
      <sz val="9"/>
      <color indexed="12"/>
      <name val="돋움"/>
      <family val="3"/>
      <charset val="129"/>
    </font>
    <font>
      <sz val="9"/>
      <color rgb="FF0000FF"/>
      <name val="Arial"/>
      <family val="2"/>
    </font>
    <font>
      <b/>
      <sz val="9"/>
      <color theme="1"/>
      <name val="Arial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FF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3FBFD"/>
        <bgColor indexed="64"/>
      </patternFill>
    </fill>
    <fill>
      <patternFill patternType="solid">
        <fgColor rgb="FFDBFAFD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theme="0" tint="-0.14996795556505021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1" tint="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1" tint="0.49998474074526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1" tint="0.499984740745262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1" tint="0.49998474074526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1" tint="0.49998474074526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1" tint="0.49998474074526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1" tint="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1" tint="0.499984740745262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1" tint="0.499984740745262"/>
      </bottom>
      <diagonal/>
    </border>
    <border diagonalUp="1" diagonalDown="1"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 style="thin">
        <color theme="0" tint="-0.14993743705557422"/>
      </diagonal>
    </border>
    <border diagonalUp="1" diagonalDown="1"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 style="thin">
        <color theme="0" tint="-0.14993743705557422"/>
      </diagonal>
    </border>
    <border diagonalUp="1" diagonalDown="1"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 style="thin">
        <color theme="0" tint="-0.14993743705557422"/>
      </diagonal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1" tint="0.499984740745262"/>
      </top>
      <bottom style="thin">
        <color theme="0" tint="-0.149937437055574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2">
    <xf numFmtId="0" fontId="0" fillId="0" borderId="0" xfId="0"/>
    <xf numFmtId="0" fontId="11" fillId="0" borderId="0" xfId="0" applyFont="1"/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9" fillId="0" borderId="0" xfId="0" applyFont="1"/>
    <xf numFmtId="0" fontId="13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/>
    <xf numFmtId="0" fontId="13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Alignment="1"/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0" fontId="15" fillId="0" borderId="5" xfId="0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vertical="center"/>
    </xf>
    <xf numFmtId="176" fontId="13" fillId="0" borderId="2" xfId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13" fillId="0" borderId="2" xfId="0" applyNumberFormat="1" applyFont="1" applyFill="1" applyBorder="1" applyAlignment="1">
      <alignment horizontal="center" vertical="center"/>
    </xf>
    <xf numFmtId="0" fontId="13" fillId="0" borderId="0" xfId="1" applyNumberFormat="1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176" fontId="13" fillId="0" borderId="1" xfId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3" fontId="15" fillId="0" borderId="0" xfId="1" applyNumberFormat="1" applyFont="1" applyFill="1" applyBorder="1" applyAlignment="1">
      <alignment horizontal="center" vertical="center"/>
    </xf>
    <xf numFmtId="3" fontId="15" fillId="0" borderId="1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183" fontId="13" fillId="0" borderId="1" xfId="0" applyNumberFormat="1" applyFont="1" applyFill="1" applyBorder="1" applyAlignment="1">
      <alignment vertical="center"/>
    </xf>
    <xf numFmtId="180" fontId="13" fillId="0" borderId="1" xfId="1" applyNumberFormat="1" applyFont="1" applyFill="1" applyBorder="1" applyAlignment="1">
      <alignment horizontal="left" vertical="center"/>
    </xf>
    <xf numFmtId="180" fontId="13" fillId="0" borderId="1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left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176" fontId="13" fillId="0" borderId="1" xfId="1" applyFont="1" applyFill="1" applyBorder="1" applyAlignment="1">
      <alignment vertical="center"/>
    </xf>
    <xf numFmtId="177" fontId="13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/>
    <xf numFmtId="176" fontId="13" fillId="0" borderId="0" xfId="1" applyFont="1" applyFill="1">
      <alignment vertical="center"/>
    </xf>
    <xf numFmtId="176" fontId="13" fillId="0" borderId="0" xfId="0" applyNumberFormat="1" applyFont="1" applyFill="1"/>
    <xf numFmtId="176" fontId="13" fillId="0" borderId="0" xfId="0" applyNumberFormat="1" applyFont="1" applyFill="1" applyBorder="1" applyAlignment="1">
      <alignment horizontal="center" vertical="center"/>
    </xf>
    <xf numFmtId="176" fontId="15" fillId="0" borderId="0" xfId="0" applyNumberFormat="1" applyFont="1" applyFill="1"/>
    <xf numFmtId="0" fontId="15" fillId="5" borderId="1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wrapText="1"/>
    </xf>
    <xf numFmtId="176" fontId="13" fillId="0" borderId="5" xfId="0" applyNumberFormat="1" applyFont="1" applyFill="1" applyBorder="1" applyAlignment="1">
      <alignment vertical="center"/>
    </xf>
    <xf numFmtId="179" fontId="13" fillId="0" borderId="12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vertical="center"/>
    </xf>
    <xf numFmtId="176" fontId="13" fillId="0" borderId="13" xfId="0" applyNumberFormat="1" applyFont="1" applyFill="1" applyBorder="1" applyAlignment="1">
      <alignment vertical="center"/>
    </xf>
    <xf numFmtId="176" fontId="13" fillId="0" borderId="14" xfId="0" applyNumberFormat="1" applyFont="1" applyFill="1" applyBorder="1" applyAlignment="1">
      <alignment vertical="center"/>
    </xf>
    <xf numFmtId="179" fontId="13" fillId="0" borderId="15" xfId="0" applyNumberFormat="1" applyFont="1" applyFill="1" applyBorder="1" applyAlignment="1">
      <alignment horizontal="center" vertical="center"/>
    </xf>
    <xf numFmtId="176" fontId="13" fillId="0" borderId="16" xfId="0" applyNumberFormat="1" applyFont="1" applyFill="1" applyBorder="1" applyAlignment="1">
      <alignment vertical="center"/>
    </xf>
    <xf numFmtId="176" fontId="13" fillId="0" borderId="17" xfId="0" applyNumberFormat="1" applyFont="1" applyFill="1" applyBorder="1" applyAlignment="1">
      <alignment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vertical="center"/>
    </xf>
    <xf numFmtId="0" fontId="13" fillId="0" borderId="18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19" xfId="0" applyFont="1" applyFill="1" applyBorder="1" applyAlignment="1">
      <alignment horizontal="center" vertical="center" shrinkToFit="1"/>
    </xf>
    <xf numFmtId="0" fontId="13" fillId="0" borderId="15" xfId="0" applyFont="1" applyFill="1" applyBorder="1" applyAlignment="1">
      <alignment vertical="center"/>
    </xf>
    <xf numFmtId="180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181" fontId="13" fillId="0" borderId="1" xfId="0" applyNumberFormat="1" applyFont="1" applyFill="1" applyBorder="1" applyAlignment="1">
      <alignment horizontal="center" vertical="center"/>
    </xf>
    <xf numFmtId="9" fontId="13" fillId="0" borderId="1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10" fontId="13" fillId="0" borderId="1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176" fontId="13" fillId="0" borderId="1" xfId="1" applyFont="1" applyFill="1" applyBorder="1" applyAlignment="1">
      <alignment horizontal="right" vertical="center"/>
    </xf>
    <xf numFmtId="180" fontId="15" fillId="0" borderId="1" xfId="0" applyNumberFormat="1" applyFont="1" applyFill="1" applyBorder="1" applyAlignment="1">
      <alignment horizontal="center" vertical="center"/>
    </xf>
    <xf numFmtId="3" fontId="15" fillId="0" borderId="4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12" xfId="1" applyNumberFormat="1" applyFont="1" applyFill="1" applyBorder="1" applyAlignment="1">
      <alignment horizontal="left" vertical="center"/>
    </xf>
    <xf numFmtId="176" fontId="13" fillId="0" borderId="14" xfId="1" applyNumberFormat="1" applyFont="1" applyFill="1" applyBorder="1" applyAlignment="1">
      <alignment horizontal="left" vertical="center"/>
    </xf>
    <xf numFmtId="176" fontId="13" fillId="0" borderId="15" xfId="1" applyNumberFormat="1" applyFont="1" applyFill="1" applyBorder="1" applyAlignment="1">
      <alignment horizontal="left" vertical="center"/>
    </xf>
    <xf numFmtId="176" fontId="13" fillId="0" borderId="17" xfId="1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center"/>
    </xf>
    <xf numFmtId="10" fontId="15" fillId="0" borderId="1" xfId="0" applyNumberFormat="1" applyFont="1" applyFill="1" applyBorder="1" applyAlignment="1">
      <alignment horizontal="center" vertical="center"/>
    </xf>
    <xf numFmtId="182" fontId="15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distributed" vertical="center" indent="1"/>
    </xf>
    <xf numFmtId="3" fontId="13" fillId="0" borderId="13" xfId="0" applyNumberFormat="1" applyFont="1" applyFill="1" applyBorder="1" applyAlignment="1">
      <alignment vertical="center" shrinkToFit="1"/>
    </xf>
    <xf numFmtId="176" fontId="13" fillId="0" borderId="14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distributed" vertical="center" wrapText="1" indent="1"/>
    </xf>
    <xf numFmtId="176" fontId="13" fillId="0" borderId="14" xfId="0" applyNumberFormat="1" applyFont="1" applyFill="1" applyBorder="1" applyAlignment="1">
      <alignment horizontal="center" vertical="center" shrinkToFi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distributed" vertical="center" wrapText="1" indent="1"/>
    </xf>
    <xf numFmtId="0" fontId="13" fillId="0" borderId="16" xfId="0" applyFont="1" applyFill="1" applyBorder="1" applyAlignment="1">
      <alignment horizontal="distributed" vertical="center" indent="1"/>
    </xf>
    <xf numFmtId="3" fontId="13" fillId="0" borderId="16" xfId="0" applyNumberFormat="1" applyFont="1" applyFill="1" applyBorder="1" applyAlignment="1">
      <alignment vertical="center" shrinkToFit="1"/>
    </xf>
    <xf numFmtId="176" fontId="13" fillId="0" borderId="17" xfId="0" applyNumberFormat="1" applyFont="1" applyFill="1" applyBorder="1" applyAlignment="1">
      <alignment horizontal="center" vertical="center"/>
    </xf>
    <xf numFmtId="10" fontId="13" fillId="0" borderId="0" xfId="2" applyNumberFormat="1" applyFont="1" applyFill="1" applyAlignment="1"/>
    <xf numFmtId="10" fontId="13" fillId="0" borderId="0" xfId="0" applyNumberFormat="1" applyFont="1" applyFill="1"/>
    <xf numFmtId="176" fontId="13" fillId="0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Fill="1" applyBorder="1" applyAlignment="1">
      <alignment horizontal="center" vertical="center"/>
    </xf>
    <xf numFmtId="181" fontId="13" fillId="0" borderId="1" xfId="1" applyNumberFormat="1" applyFont="1" applyFill="1" applyBorder="1" applyAlignment="1">
      <alignment horizontal="center" vertical="center"/>
    </xf>
    <xf numFmtId="184" fontId="15" fillId="0" borderId="0" xfId="0" applyNumberFormat="1" applyFont="1" applyFill="1" applyAlignment="1">
      <alignment horizontal="center" vertical="center"/>
    </xf>
    <xf numFmtId="0" fontId="13" fillId="0" borderId="12" xfId="0" applyFont="1" applyFill="1" applyBorder="1" applyAlignment="1">
      <alignment vertical="center"/>
    </xf>
    <xf numFmtId="0" fontId="15" fillId="5" borderId="24" xfId="0" applyFont="1" applyFill="1" applyBorder="1" applyAlignment="1">
      <alignment horizontal="center" vertical="center" shrinkToFit="1"/>
    </xf>
    <xf numFmtId="0" fontId="15" fillId="5" borderId="24" xfId="0" applyFont="1" applyFill="1" applyBorder="1" applyAlignment="1">
      <alignment horizontal="center" vertical="center" shrinkToFit="1"/>
    </xf>
    <xf numFmtId="0" fontId="15" fillId="5" borderId="25" xfId="0" applyFont="1" applyFill="1" applyBorder="1" applyAlignment="1">
      <alignment horizontal="center" vertical="center" shrinkToFit="1"/>
    </xf>
    <xf numFmtId="0" fontId="13" fillId="0" borderId="1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vertical="center"/>
    </xf>
    <xf numFmtId="0" fontId="13" fillId="0" borderId="27" xfId="0" applyFont="1" applyFill="1" applyBorder="1" applyAlignment="1">
      <alignment vertical="center"/>
    </xf>
    <xf numFmtId="0" fontId="13" fillId="0" borderId="26" xfId="0" applyFont="1" applyFill="1" applyBorder="1" applyAlignment="1">
      <alignment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13" fillId="0" borderId="33" xfId="0" applyFont="1" applyFill="1" applyBorder="1" applyAlignment="1">
      <alignment vertical="center"/>
    </xf>
    <xf numFmtId="0" fontId="13" fillId="0" borderId="29" xfId="0" applyFont="1" applyFill="1" applyBorder="1" applyAlignment="1">
      <alignment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vertical="center"/>
    </xf>
    <xf numFmtId="181" fontId="13" fillId="0" borderId="1" xfId="1" applyNumberFormat="1" applyFont="1" applyFill="1" applyBorder="1" applyAlignment="1">
      <alignment horizontal="left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185" fontId="13" fillId="0" borderId="0" xfId="2" applyNumberFormat="1" applyFont="1" applyFill="1" applyAlignment="1">
      <alignment horizontal="center" vertical="center" shrinkToFit="1"/>
    </xf>
    <xf numFmtId="176" fontId="13" fillId="0" borderId="0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2" fillId="0" borderId="0" xfId="1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24" fillId="9" borderId="46" xfId="0" applyFont="1" applyFill="1" applyBorder="1" applyAlignment="1">
      <alignment horizontal="center" vertical="center" wrapText="1"/>
    </xf>
    <xf numFmtId="0" fontId="26" fillId="9" borderId="47" xfId="0" applyFont="1" applyFill="1" applyBorder="1" applyAlignment="1">
      <alignment horizontal="center" vertical="center"/>
    </xf>
    <xf numFmtId="0" fontId="24" fillId="9" borderId="48" xfId="0" applyFont="1" applyFill="1" applyBorder="1" applyAlignment="1">
      <alignment horizontal="center" vertical="center"/>
    </xf>
    <xf numFmtId="176" fontId="30" fillId="0" borderId="1" xfId="1" applyFont="1" applyBorder="1" applyAlignment="1">
      <alignment horizontal="right" vertical="center"/>
    </xf>
    <xf numFmtId="176" fontId="27" fillId="0" borderId="1" xfId="1" applyFont="1" applyBorder="1" applyAlignment="1">
      <alignment horizontal="right" vertical="center"/>
    </xf>
    <xf numFmtId="176" fontId="28" fillId="0" borderId="50" xfId="1" applyFont="1" applyBorder="1" applyAlignment="1">
      <alignment horizontal="center" vertical="center" wrapText="1" shrinkToFit="1"/>
    </xf>
    <xf numFmtId="0" fontId="28" fillId="0" borderId="52" xfId="0" applyFont="1" applyBorder="1" applyAlignment="1">
      <alignment horizontal="center" vertical="center"/>
    </xf>
    <xf numFmtId="176" fontId="27" fillId="0" borderId="53" xfId="1" applyFont="1" applyBorder="1" applyAlignment="1">
      <alignment horizontal="right" vertical="center"/>
    </xf>
    <xf numFmtId="176" fontId="28" fillId="0" borderId="54" xfId="1" applyFont="1" applyBorder="1" applyAlignment="1">
      <alignment horizontal="center" vertical="center" shrinkToFit="1"/>
    </xf>
    <xf numFmtId="176" fontId="27" fillId="0" borderId="56" xfId="1" applyFont="1" applyBorder="1" applyAlignment="1">
      <alignment horizontal="right" vertical="center"/>
    </xf>
    <xf numFmtId="176" fontId="28" fillId="0" borderId="57" xfId="1" applyFont="1" applyBorder="1" applyAlignment="1">
      <alignment horizontal="center" vertical="center" shrinkToFit="1"/>
    </xf>
    <xf numFmtId="0" fontId="28" fillId="10" borderId="1" xfId="0" applyFont="1" applyFill="1" applyBorder="1" applyAlignment="1">
      <alignment horizontal="center" vertical="center"/>
    </xf>
    <xf numFmtId="176" fontId="30" fillId="10" borderId="1" xfId="1" applyFont="1" applyFill="1" applyBorder="1" applyAlignment="1">
      <alignment horizontal="right" vertical="center"/>
    </xf>
    <xf numFmtId="176" fontId="27" fillId="10" borderId="1" xfId="1" applyFont="1" applyFill="1" applyBorder="1" applyAlignment="1">
      <alignment horizontal="right" vertical="center"/>
    </xf>
    <xf numFmtId="176" fontId="28" fillId="10" borderId="50" xfId="1" applyFont="1" applyFill="1" applyBorder="1" applyAlignment="1">
      <alignment horizontal="center" vertical="center" shrinkToFit="1"/>
    </xf>
    <xf numFmtId="9" fontId="28" fillId="0" borderId="50" xfId="1" applyNumberFormat="1" applyFont="1" applyBorder="1" applyAlignment="1">
      <alignment horizontal="center" vertical="center" shrinkToFit="1"/>
    </xf>
    <xf numFmtId="176" fontId="28" fillId="0" borderId="50" xfId="1" applyFont="1" applyBorder="1" applyAlignment="1">
      <alignment horizontal="center" vertical="center" shrinkToFit="1"/>
    </xf>
    <xf numFmtId="0" fontId="28" fillId="0" borderId="2" xfId="0" applyFont="1" applyBorder="1" applyAlignment="1">
      <alignment horizontal="center" vertical="center"/>
    </xf>
    <xf numFmtId="176" fontId="30" fillId="0" borderId="2" xfId="1" applyFont="1" applyBorder="1" applyAlignment="1">
      <alignment horizontal="right" vertical="center"/>
    </xf>
    <xf numFmtId="176" fontId="28" fillId="0" borderId="60" xfId="1" applyFont="1" applyBorder="1" applyAlignment="1">
      <alignment horizontal="center" vertical="center" shrinkToFit="1"/>
    </xf>
    <xf numFmtId="176" fontId="27" fillId="0" borderId="52" xfId="1" applyFont="1" applyBorder="1" applyAlignment="1">
      <alignment horizontal="right" vertical="center"/>
    </xf>
    <xf numFmtId="176" fontId="28" fillId="0" borderId="61" xfId="1" applyFont="1" applyBorder="1" applyAlignment="1">
      <alignment horizontal="center" vertical="center" shrinkToFit="1"/>
    </xf>
    <xf numFmtId="176" fontId="28" fillId="0" borderId="61" xfId="1" applyFont="1" applyBorder="1" applyAlignment="1">
      <alignment horizontal="center" vertical="center" wrapText="1" shrinkToFit="1"/>
    </xf>
    <xf numFmtId="0" fontId="6" fillId="0" borderId="58" xfId="0" applyFont="1" applyBorder="1" applyAlignment="1">
      <alignment horizontal="center" vertical="center"/>
    </xf>
    <xf numFmtId="176" fontId="28" fillId="0" borderId="62" xfId="1" applyFont="1" applyBorder="1" applyAlignment="1">
      <alignment horizontal="center" vertical="center" shrinkToFit="1"/>
    </xf>
    <xf numFmtId="0" fontId="28" fillId="0" borderId="56" xfId="0" applyFont="1" applyBorder="1" applyAlignment="1">
      <alignment horizontal="center" vertical="center"/>
    </xf>
    <xf numFmtId="176" fontId="30" fillId="0" borderId="56" xfId="1" applyNumberFormat="1" applyFont="1" applyBorder="1" applyAlignment="1">
      <alignment horizontal="right" vertical="center"/>
    </xf>
    <xf numFmtId="176" fontId="27" fillId="0" borderId="53" xfId="1" applyFont="1" applyFill="1" applyBorder="1" applyAlignment="1">
      <alignment horizontal="right" vertical="center"/>
    </xf>
    <xf numFmtId="176" fontId="27" fillId="0" borderId="56" xfId="1" applyFont="1" applyFill="1" applyBorder="1" applyAlignment="1">
      <alignment horizontal="right" vertical="center"/>
    </xf>
    <xf numFmtId="176" fontId="28" fillId="10" borderId="50" xfId="1" applyFont="1" applyFill="1" applyBorder="1" applyAlignment="1">
      <alignment vertical="center" shrinkToFit="1"/>
    </xf>
    <xf numFmtId="0" fontId="31" fillId="11" borderId="63" xfId="0" applyFont="1" applyFill="1" applyBorder="1" applyAlignment="1">
      <alignment horizontal="centerContinuous" vertical="center"/>
    </xf>
    <xf numFmtId="0" fontId="34" fillId="11" borderId="1" xfId="0" applyFont="1" applyFill="1" applyBorder="1" applyAlignment="1">
      <alignment horizontal="centerContinuous" vertical="center"/>
    </xf>
    <xf numFmtId="0" fontId="30" fillId="11" borderId="1" xfId="0" applyFont="1" applyFill="1" applyBorder="1" applyAlignment="1">
      <alignment vertical="center"/>
    </xf>
    <xf numFmtId="176" fontId="27" fillId="0" borderId="1" xfId="1" applyFont="1" applyFill="1" applyBorder="1" applyAlignment="1">
      <alignment horizontal="right" vertical="center"/>
    </xf>
    <xf numFmtId="176" fontId="28" fillId="11" borderId="50" xfId="1" applyFont="1" applyFill="1" applyBorder="1" applyAlignment="1">
      <alignment horizontal="center" vertical="center" shrinkToFit="1"/>
    </xf>
    <xf numFmtId="186" fontId="35" fillId="10" borderId="1" xfId="1" applyNumberFormat="1" applyFont="1" applyFill="1" applyBorder="1" applyAlignment="1">
      <alignment horizontal="right" vertical="center"/>
    </xf>
    <xf numFmtId="176" fontId="24" fillId="10" borderId="50" xfId="1" applyFont="1" applyFill="1" applyBorder="1" applyAlignment="1">
      <alignment horizontal="center" vertical="center" shrinkToFit="1"/>
    </xf>
    <xf numFmtId="176" fontId="30" fillId="0" borderId="58" xfId="1" applyFont="1" applyBorder="1" applyAlignment="1">
      <alignment horizontal="right" vertical="center"/>
    </xf>
    <xf numFmtId="176" fontId="30" fillId="12" borderId="1" xfId="1" applyFont="1" applyFill="1" applyBorder="1" applyAlignment="1">
      <alignment horizontal="right" vertical="center"/>
    </xf>
    <xf numFmtId="176" fontId="27" fillId="12" borderId="1" xfId="1" applyFont="1" applyFill="1" applyBorder="1" applyAlignment="1">
      <alignment horizontal="right" vertical="center"/>
    </xf>
    <xf numFmtId="176" fontId="28" fillId="12" borderId="62" xfId="1" applyFont="1" applyFill="1" applyBorder="1" applyAlignment="1">
      <alignment horizontal="center" vertical="center" shrinkToFit="1"/>
    </xf>
    <xf numFmtId="9" fontId="28" fillId="0" borderId="62" xfId="1" applyNumberFormat="1" applyFont="1" applyBorder="1" applyAlignment="1">
      <alignment horizontal="center" vertical="center" shrinkToFit="1"/>
    </xf>
    <xf numFmtId="176" fontId="27" fillId="0" borderId="2" xfId="1" applyFont="1" applyFill="1" applyBorder="1" applyAlignment="1">
      <alignment horizontal="right" vertical="center"/>
    </xf>
    <xf numFmtId="9" fontId="28" fillId="0" borderId="66" xfId="1" applyNumberFormat="1" applyFont="1" applyBorder="1" applyAlignment="1">
      <alignment horizontal="center" vertical="center" shrinkToFit="1"/>
    </xf>
    <xf numFmtId="176" fontId="29" fillId="13" borderId="47" xfId="1" applyFont="1" applyFill="1" applyBorder="1" applyAlignment="1">
      <alignment horizontal="right" vertical="center"/>
    </xf>
    <xf numFmtId="176" fontId="27" fillId="13" borderId="46" xfId="1" applyFont="1" applyFill="1" applyBorder="1" applyAlignment="1">
      <alignment horizontal="right" vertical="center"/>
    </xf>
    <xf numFmtId="9" fontId="28" fillId="13" borderId="70" xfId="1" applyNumberFormat="1" applyFont="1" applyFill="1" applyBorder="1" applyAlignment="1">
      <alignment horizontal="center" vertical="center" shrinkToFit="1"/>
    </xf>
    <xf numFmtId="176" fontId="29" fillId="13" borderId="72" xfId="1" applyFont="1" applyFill="1" applyBorder="1" applyAlignment="1">
      <alignment horizontal="right" vertical="center"/>
    </xf>
    <xf numFmtId="176" fontId="27" fillId="13" borderId="72" xfId="1" applyFont="1" applyFill="1" applyBorder="1" applyAlignment="1">
      <alignment horizontal="right" vertical="center"/>
    </xf>
    <xf numFmtId="176" fontId="29" fillId="13" borderId="73" xfId="1" applyFont="1" applyFill="1" applyBorder="1" applyAlignment="1">
      <alignment vertical="center" shrinkToFit="1"/>
    </xf>
    <xf numFmtId="0" fontId="6" fillId="0" borderId="52" xfId="0" applyFont="1" applyBorder="1" applyAlignment="1">
      <alignment horizontal="center" vertical="center" wrapText="1"/>
    </xf>
    <xf numFmtId="187" fontId="30" fillId="0" borderId="1" xfId="1" applyNumberFormat="1" applyFont="1" applyBorder="1" applyAlignment="1">
      <alignment horizontal="right" vertical="center"/>
    </xf>
    <xf numFmtId="187" fontId="30" fillId="0" borderId="53" xfId="1" applyNumberFormat="1" applyFont="1" applyBorder="1" applyAlignment="1">
      <alignment horizontal="right" vertical="center"/>
    </xf>
    <xf numFmtId="187" fontId="30" fillId="0" borderId="56" xfId="1" applyNumberFormat="1" applyFont="1" applyBorder="1" applyAlignment="1">
      <alignment horizontal="right" vertical="center"/>
    </xf>
    <xf numFmtId="187" fontId="30" fillId="10" borderId="1" xfId="1" applyNumberFormat="1" applyFont="1" applyFill="1" applyBorder="1" applyAlignment="1">
      <alignment horizontal="right" vertical="center"/>
    </xf>
    <xf numFmtId="187" fontId="30" fillId="0" borderId="2" xfId="1" applyNumberFormat="1" applyFont="1" applyBorder="1" applyAlignment="1">
      <alignment horizontal="right" vertical="center"/>
    </xf>
    <xf numFmtId="187" fontId="30" fillId="0" borderId="52" xfId="1" applyNumberFormat="1" applyFont="1" applyBorder="1" applyAlignment="1">
      <alignment horizontal="right" vertical="center"/>
    </xf>
    <xf numFmtId="0" fontId="24" fillId="9" borderId="47" xfId="0" applyFont="1" applyFill="1" applyBorder="1" applyAlignment="1">
      <alignment horizontal="center" vertical="center" wrapText="1"/>
    </xf>
    <xf numFmtId="187" fontId="30" fillId="0" borderId="55" xfId="1" applyNumberFormat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right" vertical="center" indent="1"/>
    </xf>
    <xf numFmtId="0" fontId="28" fillId="10" borderId="63" xfId="0" applyFont="1" applyFill="1" applyBorder="1" applyAlignment="1">
      <alignment horizontal="center" vertical="center"/>
    </xf>
    <xf numFmtId="0" fontId="29" fillId="10" borderId="1" xfId="0" applyFont="1" applyFill="1" applyBorder="1" applyAlignment="1">
      <alignment horizontal="center" vertical="center"/>
    </xf>
    <xf numFmtId="0" fontId="18" fillId="8" borderId="40" xfId="0" applyFont="1" applyFill="1" applyBorder="1" applyAlignment="1">
      <alignment horizontal="center" vertical="center"/>
    </xf>
    <xf numFmtId="0" fontId="18" fillId="8" borderId="41" xfId="0" applyFont="1" applyFill="1" applyBorder="1" applyAlignment="1">
      <alignment horizontal="center" vertical="center"/>
    </xf>
    <xf numFmtId="0" fontId="18" fillId="8" borderId="42" xfId="0" applyFont="1" applyFill="1" applyBorder="1" applyAlignment="1">
      <alignment horizontal="center" vertical="center"/>
    </xf>
    <xf numFmtId="0" fontId="24" fillId="9" borderId="43" xfId="0" applyFont="1" applyFill="1" applyBorder="1" applyAlignment="1">
      <alignment horizontal="center" vertical="center"/>
    </xf>
    <xf numFmtId="0" fontId="24" fillId="9" borderId="44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/>
    </xf>
    <xf numFmtId="0" fontId="28" fillId="10" borderId="1" xfId="0" applyFont="1" applyFill="1" applyBorder="1" applyAlignment="1">
      <alignment horizontal="center" vertical="center"/>
    </xf>
    <xf numFmtId="0" fontId="28" fillId="0" borderId="58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/>
    </xf>
    <xf numFmtId="0" fontId="38" fillId="13" borderId="67" xfId="0" applyFont="1" applyFill="1" applyBorder="1" applyAlignment="1">
      <alignment horizontal="center" vertical="center"/>
    </xf>
    <xf numFmtId="0" fontId="38" fillId="13" borderId="68" xfId="0" applyFont="1" applyFill="1" applyBorder="1" applyAlignment="1">
      <alignment horizontal="center" vertical="center"/>
    </xf>
    <xf numFmtId="0" fontId="38" fillId="13" borderId="69" xfId="0" applyFont="1" applyFill="1" applyBorder="1" applyAlignment="1">
      <alignment horizontal="center" vertical="center"/>
    </xf>
    <xf numFmtId="0" fontId="37" fillId="13" borderId="71" xfId="0" applyFont="1" applyFill="1" applyBorder="1" applyAlignment="1">
      <alignment horizontal="center" vertical="center"/>
    </xf>
    <xf numFmtId="0" fontId="21" fillId="13" borderId="72" xfId="0" applyFont="1" applyFill="1" applyBorder="1" applyAlignment="1">
      <alignment horizontal="center" vertical="center"/>
    </xf>
    <xf numFmtId="0" fontId="24" fillId="10" borderId="63" xfId="0" applyFont="1" applyFill="1" applyBorder="1" applyAlignment="1">
      <alignment horizontal="center" vertical="center"/>
    </xf>
    <xf numFmtId="0" fontId="25" fillId="10" borderId="1" xfId="0" applyFont="1" applyFill="1" applyBorder="1" applyAlignment="1">
      <alignment horizontal="center" vertical="center"/>
    </xf>
    <xf numFmtId="0" fontId="36" fillId="0" borderId="59" xfId="0" applyFont="1" applyBorder="1" applyAlignment="1">
      <alignment horizontal="center" vertical="center" wrapText="1"/>
    </xf>
    <xf numFmtId="0" fontId="22" fillId="0" borderId="58" xfId="0" applyFont="1" applyBorder="1" applyAlignment="1">
      <alignment horizontal="center" vertical="center"/>
    </xf>
    <xf numFmtId="0" fontId="36" fillId="0" borderId="6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37" fillId="12" borderId="63" xfId="0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0" fontId="36" fillId="0" borderId="63" xfId="0" applyFont="1" applyBorder="1" applyAlignment="1">
      <alignment horizontal="center" vertical="center"/>
    </xf>
    <xf numFmtId="0" fontId="36" fillId="0" borderId="64" xfId="0" applyFont="1" applyBorder="1" applyAlignment="1">
      <alignment horizontal="center" vertical="center"/>
    </xf>
    <xf numFmtId="0" fontId="36" fillId="0" borderId="65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center" vertical="center"/>
    </xf>
    <xf numFmtId="3" fontId="15" fillId="5" borderId="9" xfId="1" applyNumberFormat="1" applyFont="1" applyFill="1" applyBorder="1" applyAlignment="1">
      <alignment horizontal="center" vertical="center"/>
    </xf>
    <xf numFmtId="3" fontId="15" fillId="5" borderId="12" xfId="1" applyNumberFormat="1" applyFont="1" applyFill="1" applyBorder="1" applyAlignment="1">
      <alignment horizontal="center" vertical="center"/>
    </xf>
    <xf numFmtId="3" fontId="15" fillId="5" borderId="11" xfId="1" applyNumberFormat="1" applyFont="1" applyFill="1" applyBorder="1" applyAlignment="1">
      <alignment horizontal="center" vertical="center"/>
    </xf>
    <xf numFmtId="3" fontId="15" fillId="5" borderId="14" xfId="1" applyNumberFormat="1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vertical="center"/>
    </xf>
    <xf numFmtId="0" fontId="13" fillId="0" borderId="29" xfId="0" applyFont="1" applyFill="1" applyBorder="1" applyAlignment="1">
      <alignment vertical="center"/>
    </xf>
    <xf numFmtId="0" fontId="15" fillId="5" borderId="25" xfId="0" applyFont="1" applyFill="1" applyBorder="1" applyAlignment="1">
      <alignment horizontal="center" vertical="center" shrinkToFit="1"/>
    </xf>
    <xf numFmtId="0" fontId="15" fillId="5" borderId="38" xfId="0" applyFont="1" applyFill="1" applyBorder="1" applyAlignment="1">
      <alignment horizontal="center" vertical="center" shrinkToFit="1"/>
    </xf>
    <xf numFmtId="0" fontId="13" fillId="0" borderId="1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26" xfId="0" applyFont="1" applyFill="1" applyBorder="1" applyAlignment="1">
      <alignment vertical="center"/>
    </xf>
    <xf numFmtId="0" fontId="15" fillId="5" borderId="3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left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 shrinkToFit="1"/>
    </xf>
    <xf numFmtId="0" fontId="13" fillId="0" borderId="2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left" vertical="center" wrapText="1"/>
    </xf>
    <xf numFmtId="0" fontId="15" fillId="5" borderId="10" xfId="0" applyFont="1" applyFill="1" applyBorder="1" applyAlignment="1">
      <alignment horizontal="left" vertical="center" wrapText="1"/>
    </xf>
    <xf numFmtId="0" fontId="15" fillId="5" borderId="12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15" fillId="5" borderId="21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vertical="center"/>
    </xf>
    <xf numFmtId="0" fontId="13" fillId="0" borderId="32" xfId="0" applyFont="1" applyFill="1" applyBorder="1" applyAlignment="1">
      <alignment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5" borderId="10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21</xdr:col>
      <xdr:colOff>9525</xdr:colOff>
      <xdr:row>11</xdr:row>
      <xdr:rowOff>0</xdr:rowOff>
    </xdr:to>
    <xdr:sp macro="" textlink="">
      <xdr:nvSpPr>
        <xdr:cNvPr id="2" name="Line 186"/>
        <xdr:cNvSpPr>
          <a:spLocks noChangeShapeType="1"/>
        </xdr:cNvSpPr>
      </xdr:nvSpPr>
      <xdr:spPr bwMode="auto">
        <a:xfrm>
          <a:off x="1685925" y="4057650"/>
          <a:ext cx="3048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11</xdr:row>
      <xdr:rowOff>0</xdr:rowOff>
    </xdr:from>
    <xdr:to>
      <xdr:col>30</xdr:col>
      <xdr:colOff>9525</xdr:colOff>
      <xdr:row>11</xdr:row>
      <xdr:rowOff>0</xdr:rowOff>
    </xdr:to>
    <xdr:sp macro="" textlink="">
      <xdr:nvSpPr>
        <xdr:cNvPr id="3" name="Line 187"/>
        <xdr:cNvSpPr>
          <a:spLocks noChangeShapeType="1"/>
        </xdr:cNvSpPr>
      </xdr:nvSpPr>
      <xdr:spPr bwMode="auto">
        <a:xfrm flipV="1">
          <a:off x="3524250" y="4057650"/>
          <a:ext cx="3086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4" name="Line 188"/>
        <xdr:cNvSpPr>
          <a:spLocks noChangeShapeType="1"/>
        </xdr:cNvSpPr>
      </xdr:nvSpPr>
      <xdr:spPr bwMode="auto">
        <a:xfrm>
          <a:off x="1381125" y="405765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11</xdr:row>
      <xdr:rowOff>0</xdr:rowOff>
    </xdr:from>
    <xdr:to>
      <xdr:col>38</xdr:col>
      <xdr:colOff>0</xdr:colOff>
      <xdr:row>11</xdr:row>
      <xdr:rowOff>0</xdr:rowOff>
    </xdr:to>
    <xdr:sp macro="" textlink="">
      <xdr:nvSpPr>
        <xdr:cNvPr id="5" name="Line 189"/>
        <xdr:cNvSpPr>
          <a:spLocks noChangeShapeType="1"/>
        </xdr:cNvSpPr>
      </xdr:nvSpPr>
      <xdr:spPr bwMode="auto">
        <a:xfrm>
          <a:off x="6296025" y="4057650"/>
          <a:ext cx="2419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0</xdr:rowOff>
    </xdr:from>
    <xdr:to>
      <xdr:col>20</xdr:col>
      <xdr:colOff>323850</xdr:colOff>
      <xdr:row>11</xdr:row>
      <xdr:rowOff>0</xdr:rowOff>
    </xdr:to>
    <xdr:sp macro="" textlink="">
      <xdr:nvSpPr>
        <xdr:cNvPr id="6" name="Line 190"/>
        <xdr:cNvSpPr>
          <a:spLocks noChangeShapeType="1"/>
        </xdr:cNvSpPr>
      </xdr:nvSpPr>
      <xdr:spPr bwMode="auto">
        <a:xfrm>
          <a:off x="1390650" y="4057650"/>
          <a:ext cx="3333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11</xdr:row>
      <xdr:rowOff>0</xdr:rowOff>
    </xdr:from>
    <xdr:to>
      <xdr:col>30</xdr:col>
      <xdr:colOff>9525</xdr:colOff>
      <xdr:row>11</xdr:row>
      <xdr:rowOff>0</xdr:rowOff>
    </xdr:to>
    <xdr:sp macro="" textlink="">
      <xdr:nvSpPr>
        <xdr:cNvPr id="7" name="Line 191"/>
        <xdr:cNvSpPr>
          <a:spLocks noChangeShapeType="1"/>
        </xdr:cNvSpPr>
      </xdr:nvSpPr>
      <xdr:spPr bwMode="auto">
        <a:xfrm flipV="1">
          <a:off x="3524250" y="4057650"/>
          <a:ext cx="3086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8" name="Line 192"/>
        <xdr:cNvSpPr>
          <a:spLocks noChangeShapeType="1"/>
        </xdr:cNvSpPr>
      </xdr:nvSpPr>
      <xdr:spPr bwMode="auto">
        <a:xfrm>
          <a:off x="1381125" y="405765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11</xdr:row>
      <xdr:rowOff>0</xdr:rowOff>
    </xdr:from>
    <xdr:to>
      <xdr:col>38</xdr:col>
      <xdr:colOff>0</xdr:colOff>
      <xdr:row>11</xdr:row>
      <xdr:rowOff>0</xdr:rowOff>
    </xdr:to>
    <xdr:sp macro="" textlink="">
      <xdr:nvSpPr>
        <xdr:cNvPr id="9" name="Line 193"/>
        <xdr:cNvSpPr>
          <a:spLocks noChangeShapeType="1"/>
        </xdr:cNvSpPr>
      </xdr:nvSpPr>
      <xdr:spPr bwMode="auto">
        <a:xfrm>
          <a:off x="5991225" y="4057650"/>
          <a:ext cx="2724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0</xdr:rowOff>
    </xdr:from>
    <xdr:to>
      <xdr:col>22</xdr:col>
      <xdr:colOff>323850</xdr:colOff>
      <xdr:row>11</xdr:row>
      <xdr:rowOff>0</xdr:rowOff>
    </xdr:to>
    <xdr:sp macro="" textlink="">
      <xdr:nvSpPr>
        <xdr:cNvPr id="10" name="Line 194"/>
        <xdr:cNvSpPr>
          <a:spLocks noChangeShapeType="1"/>
        </xdr:cNvSpPr>
      </xdr:nvSpPr>
      <xdr:spPr bwMode="auto">
        <a:xfrm>
          <a:off x="2457450" y="4057650"/>
          <a:ext cx="2743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11</xdr:row>
      <xdr:rowOff>0</xdr:rowOff>
    </xdr:from>
    <xdr:to>
      <xdr:col>24</xdr:col>
      <xdr:colOff>9525</xdr:colOff>
      <xdr:row>11</xdr:row>
      <xdr:rowOff>0</xdr:rowOff>
    </xdr:to>
    <xdr:sp macro="" textlink="">
      <xdr:nvSpPr>
        <xdr:cNvPr id="11" name="Line 195"/>
        <xdr:cNvSpPr>
          <a:spLocks noChangeShapeType="1"/>
        </xdr:cNvSpPr>
      </xdr:nvSpPr>
      <xdr:spPr bwMode="auto">
        <a:xfrm flipV="1">
          <a:off x="2447925" y="405765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11</xdr:row>
      <xdr:rowOff>0</xdr:rowOff>
    </xdr:from>
    <xdr:to>
      <xdr:col>21</xdr:col>
      <xdr:colOff>0</xdr:colOff>
      <xdr:row>11</xdr:row>
      <xdr:rowOff>0</xdr:rowOff>
    </xdr:to>
    <xdr:sp macro="" textlink="">
      <xdr:nvSpPr>
        <xdr:cNvPr id="12" name="Line 196"/>
        <xdr:cNvSpPr>
          <a:spLocks noChangeShapeType="1"/>
        </xdr:cNvSpPr>
      </xdr:nvSpPr>
      <xdr:spPr bwMode="auto">
        <a:xfrm>
          <a:off x="1685925" y="4057650"/>
          <a:ext cx="3038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11</xdr:row>
      <xdr:rowOff>0</xdr:rowOff>
    </xdr:from>
    <xdr:to>
      <xdr:col>30</xdr:col>
      <xdr:colOff>0</xdr:colOff>
      <xdr:row>11</xdr:row>
      <xdr:rowOff>0</xdr:rowOff>
    </xdr:to>
    <xdr:sp macro="" textlink="">
      <xdr:nvSpPr>
        <xdr:cNvPr id="13" name="Line 197"/>
        <xdr:cNvSpPr>
          <a:spLocks noChangeShapeType="1"/>
        </xdr:cNvSpPr>
      </xdr:nvSpPr>
      <xdr:spPr bwMode="auto">
        <a:xfrm>
          <a:off x="3524250" y="4057650"/>
          <a:ext cx="3076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11</xdr:row>
      <xdr:rowOff>0</xdr:rowOff>
    </xdr:from>
    <xdr:to>
      <xdr:col>21</xdr:col>
      <xdr:colOff>0</xdr:colOff>
      <xdr:row>11</xdr:row>
      <xdr:rowOff>0</xdr:rowOff>
    </xdr:to>
    <xdr:sp macro="" textlink="">
      <xdr:nvSpPr>
        <xdr:cNvPr id="14" name="Line 198"/>
        <xdr:cNvSpPr>
          <a:spLocks noChangeShapeType="1"/>
        </xdr:cNvSpPr>
      </xdr:nvSpPr>
      <xdr:spPr bwMode="auto">
        <a:xfrm>
          <a:off x="1685925" y="4057650"/>
          <a:ext cx="3038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11</xdr:row>
      <xdr:rowOff>0</xdr:rowOff>
    </xdr:from>
    <xdr:to>
      <xdr:col>30</xdr:col>
      <xdr:colOff>9525</xdr:colOff>
      <xdr:row>11</xdr:row>
      <xdr:rowOff>0</xdr:rowOff>
    </xdr:to>
    <xdr:sp macro="" textlink="">
      <xdr:nvSpPr>
        <xdr:cNvPr id="15" name="Line 199"/>
        <xdr:cNvSpPr>
          <a:spLocks noChangeShapeType="1"/>
        </xdr:cNvSpPr>
      </xdr:nvSpPr>
      <xdr:spPr bwMode="auto">
        <a:xfrm flipV="1">
          <a:off x="3524250" y="4057650"/>
          <a:ext cx="3086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16" name="Line 200"/>
        <xdr:cNvSpPr>
          <a:spLocks noChangeShapeType="1"/>
        </xdr:cNvSpPr>
      </xdr:nvSpPr>
      <xdr:spPr bwMode="auto">
        <a:xfrm>
          <a:off x="1381125" y="405765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11</xdr:row>
      <xdr:rowOff>0</xdr:rowOff>
    </xdr:from>
    <xdr:to>
      <xdr:col>38</xdr:col>
      <xdr:colOff>9525</xdr:colOff>
      <xdr:row>11</xdr:row>
      <xdr:rowOff>0</xdr:rowOff>
    </xdr:to>
    <xdr:sp macro="" textlink="">
      <xdr:nvSpPr>
        <xdr:cNvPr id="17" name="Line 201"/>
        <xdr:cNvSpPr>
          <a:spLocks noChangeShapeType="1"/>
        </xdr:cNvSpPr>
      </xdr:nvSpPr>
      <xdr:spPr bwMode="auto">
        <a:xfrm>
          <a:off x="6296025" y="4057650"/>
          <a:ext cx="2428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0</xdr:rowOff>
    </xdr:from>
    <xdr:to>
      <xdr:col>22</xdr:col>
      <xdr:colOff>323850</xdr:colOff>
      <xdr:row>11</xdr:row>
      <xdr:rowOff>0</xdr:rowOff>
    </xdr:to>
    <xdr:sp macro="" textlink="">
      <xdr:nvSpPr>
        <xdr:cNvPr id="18" name="Line 202"/>
        <xdr:cNvSpPr>
          <a:spLocks noChangeShapeType="1"/>
        </xdr:cNvSpPr>
      </xdr:nvSpPr>
      <xdr:spPr bwMode="auto">
        <a:xfrm>
          <a:off x="2457450" y="4057650"/>
          <a:ext cx="2743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21</xdr:col>
      <xdr:colOff>9525</xdr:colOff>
      <xdr:row>11</xdr:row>
      <xdr:rowOff>0</xdr:rowOff>
    </xdr:to>
    <xdr:sp macro="" textlink="">
      <xdr:nvSpPr>
        <xdr:cNvPr id="19" name="Line 203"/>
        <xdr:cNvSpPr>
          <a:spLocks noChangeShapeType="1"/>
        </xdr:cNvSpPr>
      </xdr:nvSpPr>
      <xdr:spPr bwMode="auto">
        <a:xfrm>
          <a:off x="1685925" y="4057650"/>
          <a:ext cx="3048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11</xdr:row>
      <xdr:rowOff>0</xdr:rowOff>
    </xdr:from>
    <xdr:to>
      <xdr:col>30</xdr:col>
      <xdr:colOff>9525</xdr:colOff>
      <xdr:row>11</xdr:row>
      <xdr:rowOff>0</xdr:rowOff>
    </xdr:to>
    <xdr:sp macro="" textlink="">
      <xdr:nvSpPr>
        <xdr:cNvPr id="20" name="Line 204"/>
        <xdr:cNvSpPr>
          <a:spLocks noChangeShapeType="1"/>
        </xdr:cNvSpPr>
      </xdr:nvSpPr>
      <xdr:spPr bwMode="auto">
        <a:xfrm flipV="1">
          <a:off x="3524250" y="4057650"/>
          <a:ext cx="3086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1" name="Line 205"/>
        <xdr:cNvSpPr>
          <a:spLocks noChangeShapeType="1"/>
        </xdr:cNvSpPr>
      </xdr:nvSpPr>
      <xdr:spPr bwMode="auto">
        <a:xfrm>
          <a:off x="1381125" y="405765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0</xdr:rowOff>
    </xdr:from>
    <xdr:to>
      <xdr:col>22</xdr:col>
      <xdr:colOff>323850</xdr:colOff>
      <xdr:row>11</xdr:row>
      <xdr:rowOff>0</xdr:rowOff>
    </xdr:to>
    <xdr:sp macro="" textlink="">
      <xdr:nvSpPr>
        <xdr:cNvPr id="23" name="Line 207"/>
        <xdr:cNvSpPr>
          <a:spLocks noChangeShapeType="1"/>
        </xdr:cNvSpPr>
      </xdr:nvSpPr>
      <xdr:spPr bwMode="auto">
        <a:xfrm>
          <a:off x="2457450" y="4057650"/>
          <a:ext cx="2743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11</xdr:row>
      <xdr:rowOff>0</xdr:rowOff>
    </xdr:from>
    <xdr:to>
      <xdr:col>21</xdr:col>
      <xdr:colOff>190500</xdr:colOff>
      <xdr:row>11</xdr:row>
      <xdr:rowOff>0</xdr:rowOff>
    </xdr:to>
    <xdr:sp macro="" textlink="">
      <xdr:nvSpPr>
        <xdr:cNvPr id="24" name="Line 208"/>
        <xdr:cNvSpPr>
          <a:spLocks noChangeShapeType="1"/>
        </xdr:cNvSpPr>
      </xdr:nvSpPr>
      <xdr:spPr bwMode="auto">
        <a:xfrm>
          <a:off x="2143125" y="4057650"/>
          <a:ext cx="2771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0000"/>
  </sheetPr>
  <dimension ref="A1:M40"/>
  <sheetViews>
    <sheetView tabSelected="1" workbookViewId="0">
      <selection sqref="A1:M1"/>
    </sheetView>
  </sheetViews>
  <sheetFormatPr defaultRowHeight="13.5" x14ac:dyDescent="0.15"/>
  <cols>
    <col min="1" max="1" width="3.5" customWidth="1"/>
    <col min="2" max="2" width="4.625" customWidth="1"/>
    <col min="3" max="3" width="16.5" customWidth="1"/>
    <col min="4" max="11" width="10.5" customWidth="1"/>
    <col min="12" max="12" width="15.25" customWidth="1"/>
    <col min="13" max="13" width="46.25" customWidth="1"/>
  </cols>
  <sheetData>
    <row r="1" spans="1:13" ht="23.25" thickBot="1" x14ac:dyDescent="0.2">
      <c r="A1" s="215" t="s">
        <v>371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7"/>
    </row>
    <row r="2" spans="1:13" ht="23.25" x14ac:dyDescent="0.15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3"/>
      <c r="M2" s="142"/>
    </row>
    <row r="3" spans="1:13" ht="15" thickBot="1" x14ac:dyDescent="0.2">
      <c r="A3" s="144"/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 t="s">
        <v>337</v>
      </c>
    </row>
    <row r="4" spans="1:13" x14ac:dyDescent="0.15">
      <c r="A4" s="218" t="s">
        <v>338</v>
      </c>
      <c r="B4" s="219"/>
      <c r="C4" s="220"/>
      <c r="D4" s="148" t="s">
        <v>86</v>
      </c>
      <c r="E4" s="148" t="s">
        <v>88</v>
      </c>
      <c r="F4" s="148" t="s">
        <v>90</v>
      </c>
      <c r="G4" s="148" t="s">
        <v>91</v>
      </c>
      <c r="H4" s="148" t="s">
        <v>96</v>
      </c>
      <c r="I4" s="148" t="s">
        <v>93</v>
      </c>
      <c r="J4" s="148" t="s">
        <v>94</v>
      </c>
      <c r="K4" s="205" t="s">
        <v>390</v>
      </c>
      <c r="L4" s="149" t="s">
        <v>339</v>
      </c>
      <c r="M4" s="150" t="s">
        <v>340</v>
      </c>
    </row>
    <row r="5" spans="1:13" x14ac:dyDescent="0.15">
      <c r="A5" s="221" t="s">
        <v>341</v>
      </c>
      <c r="B5" s="224" t="s">
        <v>342</v>
      </c>
      <c r="C5" s="225"/>
      <c r="D5" s="199">
        <v>2200165</v>
      </c>
      <c r="E5" s="199">
        <v>2079043</v>
      </c>
      <c r="F5" s="199">
        <v>2051219</v>
      </c>
      <c r="G5" s="199">
        <v>1562834</v>
      </c>
      <c r="H5" s="199">
        <v>1297110</v>
      </c>
      <c r="I5" s="199">
        <v>1297110</v>
      </c>
      <c r="J5" s="199">
        <v>1480011</v>
      </c>
      <c r="K5" s="199"/>
      <c r="L5" s="152">
        <v>11967492</v>
      </c>
      <c r="M5" s="153" t="s">
        <v>392</v>
      </c>
    </row>
    <row r="6" spans="1:13" x14ac:dyDescent="0.15">
      <c r="A6" s="222"/>
      <c r="B6" s="226" t="s">
        <v>343</v>
      </c>
      <c r="C6" s="154" t="s">
        <v>240</v>
      </c>
      <c r="D6" s="200">
        <v>464657</v>
      </c>
      <c r="E6" s="200">
        <v>439077</v>
      </c>
      <c r="F6" s="200">
        <v>312566</v>
      </c>
      <c r="G6" s="200">
        <v>312566</v>
      </c>
      <c r="H6" s="200">
        <v>312566</v>
      </c>
      <c r="I6" s="200">
        <v>312566</v>
      </c>
      <c r="J6" s="200">
        <v>312566</v>
      </c>
      <c r="K6" s="200"/>
      <c r="L6" s="155">
        <v>2466564</v>
      </c>
      <c r="M6" s="156" t="s">
        <v>380</v>
      </c>
    </row>
    <row r="7" spans="1:13" x14ac:dyDescent="0.15">
      <c r="A7" s="222"/>
      <c r="B7" s="227"/>
      <c r="C7" s="154" t="s">
        <v>309</v>
      </c>
      <c r="D7" s="201">
        <v>0</v>
      </c>
      <c r="E7" s="201">
        <v>0</v>
      </c>
      <c r="F7" s="201">
        <v>0</v>
      </c>
      <c r="G7" s="201">
        <v>117212</v>
      </c>
      <c r="H7" s="201">
        <v>0</v>
      </c>
      <c r="I7" s="201">
        <v>0</v>
      </c>
      <c r="J7" s="201">
        <v>0</v>
      </c>
      <c r="K7" s="201"/>
      <c r="L7" s="157">
        <v>117212</v>
      </c>
      <c r="M7" s="158" t="s">
        <v>344</v>
      </c>
    </row>
    <row r="8" spans="1:13" x14ac:dyDescent="0.15">
      <c r="A8" s="222"/>
      <c r="B8" s="227"/>
      <c r="C8" s="154" t="s">
        <v>319</v>
      </c>
      <c r="D8" s="201">
        <v>0</v>
      </c>
      <c r="E8" s="201">
        <v>0</v>
      </c>
      <c r="F8" s="201">
        <v>0</v>
      </c>
      <c r="G8" s="201">
        <v>0</v>
      </c>
      <c r="H8" s="201">
        <v>0</v>
      </c>
      <c r="I8" s="201">
        <v>0</v>
      </c>
      <c r="J8" s="201">
        <v>0</v>
      </c>
      <c r="K8" s="201"/>
      <c r="L8" s="157">
        <v>0</v>
      </c>
      <c r="M8" s="158" t="s">
        <v>344</v>
      </c>
    </row>
    <row r="9" spans="1:13" x14ac:dyDescent="0.15">
      <c r="A9" s="222"/>
      <c r="B9" s="227"/>
      <c r="C9" s="154" t="s">
        <v>320</v>
      </c>
      <c r="D9" s="201">
        <v>0</v>
      </c>
      <c r="E9" s="201">
        <v>0</v>
      </c>
      <c r="F9" s="201">
        <v>205392</v>
      </c>
      <c r="G9" s="201">
        <v>0</v>
      </c>
      <c r="H9" s="201">
        <v>0</v>
      </c>
      <c r="I9" s="201">
        <v>0</v>
      </c>
      <c r="J9" s="201">
        <v>0</v>
      </c>
      <c r="K9" s="201"/>
      <c r="L9" s="157">
        <v>205392</v>
      </c>
      <c r="M9" s="158" t="s">
        <v>381</v>
      </c>
    </row>
    <row r="10" spans="1:13" x14ac:dyDescent="0.15">
      <c r="A10" s="222"/>
      <c r="B10" s="227"/>
      <c r="C10" s="154" t="s">
        <v>246</v>
      </c>
      <c r="D10" s="201">
        <v>133830</v>
      </c>
      <c r="E10" s="201">
        <v>126462</v>
      </c>
      <c r="F10" s="201">
        <v>90025</v>
      </c>
      <c r="G10" s="201">
        <v>90025</v>
      </c>
      <c r="H10" s="201">
        <v>78771</v>
      </c>
      <c r="I10" s="201">
        <v>78771</v>
      </c>
      <c r="J10" s="201">
        <v>90025</v>
      </c>
      <c r="K10" s="201"/>
      <c r="L10" s="157">
        <v>687909</v>
      </c>
      <c r="M10" s="158" t="s">
        <v>398</v>
      </c>
    </row>
    <row r="11" spans="1:13" x14ac:dyDescent="0.15">
      <c r="A11" s="222"/>
      <c r="B11" s="227"/>
      <c r="C11" s="154" t="s">
        <v>372</v>
      </c>
      <c r="D11" s="201">
        <v>200000</v>
      </c>
      <c r="E11" s="201">
        <v>50000</v>
      </c>
      <c r="F11" s="201">
        <v>0</v>
      </c>
      <c r="G11" s="201">
        <v>0</v>
      </c>
      <c r="H11" s="201">
        <v>50000</v>
      </c>
      <c r="I11" s="201">
        <v>0</v>
      </c>
      <c r="J11" s="201">
        <v>0</v>
      </c>
      <c r="K11" s="201"/>
      <c r="L11" s="157">
        <v>300000</v>
      </c>
      <c r="M11" s="158"/>
    </row>
    <row r="12" spans="1:13" x14ac:dyDescent="0.15">
      <c r="A12" s="222"/>
      <c r="B12" s="228"/>
      <c r="C12" s="159" t="s">
        <v>345</v>
      </c>
      <c r="D12" s="202">
        <v>798487</v>
      </c>
      <c r="E12" s="202">
        <v>615539</v>
      </c>
      <c r="F12" s="202">
        <v>607983</v>
      </c>
      <c r="G12" s="202">
        <v>519803</v>
      </c>
      <c r="H12" s="202">
        <v>441337</v>
      </c>
      <c r="I12" s="202">
        <v>391337</v>
      </c>
      <c r="J12" s="202">
        <v>402591</v>
      </c>
      <c r="K12" s="202"/>
      <c r="L12" s="161">
        <v>3777077</v>
      </c>
      <c r="M12" s="162"/>
    </row>
    <row r="13" spans="1:13" x14ac:dyDescent="0.15">
      <c r="A13" s="222"/>
      <c r="B13" s="224" t="s">
        <v>346</v>
      </c>
      <c r="C13" s="225"/>
      <c r="D13" s="199">
        <v>183347</v>
      </c>
      <c r="E13" s="199">
        <v>173253</v>
      </c>
      <c r="F13" s="199">
        <v>170934</v>
      </c>
      <c r="G13" s="199">
        <v>130236</v>
      </c>
      <c r="H13" s="199">
        <v>108092</v>
      </c>
      <c r="I13" s="199">
        <v>108092</v>
      </c>
      <c r="J13" s="199">
        <v>123334</v>
      </c>
      <c r="K13" s="199"/>
      <c r="L13" s="152">
        <v>997288</v>
      </c>
      <c r="M13" s="163" t="s">
        <v>379</v>
      </c>
    </row>
    <row r="14" spans="1:13" x14ac:dyDescent="0.15">
      <c r="A14" s="222"/>
      <c r="B14" s="224" t="s">
        <v>347</v>
      </c>
      <c r="C14" s="225"/>
      <c r="D14" s="199">
        <v>265166</v>
      </c>
      <c r="E14" s="199">
        <v>238986</v>
      </c>
      <c r="F14" s="199">
        <v>235844</v>
      </c>
      <c r="G14" s="199">
        <v>184406</v>
      </c>
      <c r="H14" s="199">
        <v>153878</v>
      </c>
      <c r="I14" s="199">
        <v>149711</v>
      </c>
      <c r="J14" s="199">
        <v>167161</v>
      </c>
      <c r="K14" s="199"/>
      <c r="L14" s="152">
        <v>1395152</v>
      </c>
      <c r="M14" s="164" t="s">
        <v>348</v>
      </c>
    </row>
    <row r="15" spans="1:13" x14ac:dyDescent="0.15">
      <c r="A15" s="223"/>
      <c r="B15" s="229" t="s">
        <v>349</v>
      </c>
      <c r="C15" s="214"/>
      <c r="D15" s="202">
        <v>3447165</v>
      </c>
      <c r="E15" s="202">
        <v>3106821</v>
      </c>
      <c r="F15" s="202">
        <v>3065980</v>
      </c>
      <c r="G15" s="202">
        <v>2397279</v>
      </c>
      <c r="H15" s="202">
        <v>2000417</v>
      </c>
      <c r="I15" s="202">
        <v>1946250</v>
      </c>
      <c r="J15" s="202">
        <v>2173097</v>
      </c>
      <c r="K15" s="202"/>
      <c r="L15" s="161">
        <v>18137009</v>
      </c>
      <c r="M15" s="162"/>
    </row>
    <row r="16" spans="1:13" x14ac:dyDescent="0.15">
      <c r="A16" s="221" t="s">
        <v>350</v>
      </c>
      <c r="B16" s="226" t="s">
        <v>351</v>
      </c>
      <c r="C16" s="165" t="s">
        <v>249</v>
      </c>
      <c r="D16" s="203">
        <v>102778</v>
      </c>
      <c r="E16" s="203">
        <v>92631</v>
      </c>
      <c r="F16" s="203">
        <v>91413</v>
      </c>
      <c r="G16" s="203">
        <v>71475</v>
      </c>
      <c r="H16" s="203">
        <v>59643</v>
      </c>
      <c r="I16" s="203">
        <v>58028</v>
      </c>
      <c r="J16" s="203">
        <v>64791</v>
      </c>
      <c r="K16" s="206"/>
      <c r="L16" s="157">
        <v>540759</v>
      </c>
      <c r="M16" s="167" t="s">
        <v>352</v>
      </c>
    </row>
    <row r="17" spans="1:13" x14ac:dyDescent="0.15">
      <c r="A17" s="222"/>
      <c r="B17" s="231"/>
      <c r="C17" s="154" t="s">
        <v>250</v>
      </c>
      <c r="D17" s="204">
        <v>143189</v>
      </c>
      <c r="E17" s="204">
        <v>129052</v>
      </c>
      <c r="F17" s="204">
        <v>127356</v>
      </c>
      <c r="G17" s="204">
        <v>99579</v>
      </c>
      <c r="H17" s="204">
        <v>83094</v>
      </c>
      <c r="I17" s="204">
        <v>80844</v>
      </c>
      <c r="J17" s="204">
        <v>90267</v>
      </c>
      <c r="K17" s="204"/>
      <c r="L17" s="168">
        <v>753381</v>
      </c>
      <c r="M17" s="169" t="s">
        <v>353</v>
      </c>
    </row>
    <row r="18" spans="1:13" x14ac:dyDescent="0.15">
      <c r="A18" s="222"/>
      <c r="B18" s="231"/>
      <c r="C18" s="154" t="s">
        <v>251</v>
      </c>
      <c r="D18" s="204">
        <v>41365</v>
      </c>
      <c r="E18" s="204">
        <v>37281</v>
      </c>
      <c r="F18" s="204">
        <v>36791</v>
      </c>
      <c r="G18" s="204">
        <v>28767</v>
      </c>
      <c r="H18" s="204">
        <v>24005</v>
      </c>
      <c r="I18" s="204">
        <v>23355</v>
      </c>
      <c r="J18" s="204">
        <v>26077</v>
      </c>
      <c r="K18" s="204"/>
      <c r="L18" s="168">
        <v>217641</v>
      </c>
      <c r="M18" s="170" t="s">
        <v>382</v>
      </c>
    </row>
    <row r="19" spans="1:13" x14ac:dyDescent="0.15">
      <c r="A19" s="222"/>
      <c r="B19" s="231"/>
      <c r="C19" s="154" t="s">
        <v>252</v>
      </c>
      <c r="D19" s="204">
        <v>35001</v>
      </c>
      <c r="E19" s="204">
        <v>31546</v>
      </c>
      <c r="F19" s="204">
        <v>31131</v>
      </c>
      <c r="G19" s="204">
        <v>24341</v>
      </c>
      <c r="H19" s="204">
        <v>20311</v>
      </c>
      <c r="I19" s="204">
        <v>19761</v>
      </c>
      <c r="J19" s="204">
        <v>22065</v>
      </c>
      <c r="K19" s="204"/>
      <c r="L19" s="168">
        <v>184156</v>
      </c>
      <c r="M19" s="170" t="s">
        <v>383</v>
      </c>
    </row>
    <row r="20" spans="1:13" x14ac:dyDescent="0.15">
      <c r="A20" s="222"/>
      <c r="B20" s="231"/>
      <c r="C20" s="154" t="s">
        <v>373</v>
      </c>
      <c r="D20" s="204">
        <v>1909</v>
      </c>
      <c r="E20" s="204">
        <v>1720</v>
      </c>
      <c r="F20" s="204">
        <v>1698</v>
      </c>
      <c r="G20" s="204">
        <v>1327</v>
      </c>
      <c r="H20" s="204">
        <v>1107</v>
      </c>
      <c r="I20" s="204">
        <v>1077</v>
      </c>
      <c r="J20" s="204">
        <v>1203</v>
      </c>
      <c r="K20" s="204"/>
      <c r="L20" s="168">
        <v>10041</v>
      </c>
      <c r="M20" s="169" t="s">
        <v>354</v>
      </c>
    </row>
    <row r="21" spans="1:13" x14ac:dyDescent="0.15">
      <c r="A21" s="222"/>
      <c r="B21" s="231"/>
      <c r="C21" s="198" t="s">
        <v>374</v>
      </c>
      <c r="D21" s="204">
        <v>95</v>
      </c>
      <c r="E21" s="204">
        <v>86</v>
      </c>
      <c r="F21" s="204">
        <v>84</v>
      </c>
      <c r="G21" s="204">
        <v>66</v>
      </c>
      <c r="H21" s="204">
        <v>55</v>
      </c>
      <c r="I21" s="204">
        <v>53</v>
      </c>
      <c r="J21" s="204">
        <v>60</v>
      </c>
      <c r="K21" s="204"/>
      <c r="L21" s="168">
        <v>499</v>
      </c>
      <c r="M21" s="169" t="s">
        <v>355</v>
      </c>
    </row>
    <row r="22" spans="1:13" x14ac:dyDescent="0.15">
      <c r="A22" s="222"/>
      <c r="B22" s="231"/>
      <c r="C22" s="171" t="s">
        <v>375</v>
      </c>
      <c r="D22" s="204">
        <v>8740</v>
      </c>
      <c r="E22" s="204">
        <v>7880</v>
      </c>
      <c r="F22" s="204">
        <v>7770</v>
      </c>
      <c r="G22" s="204">
        <v>6080</v>
      </c>
      <c r="H22" s="204">
        <v>5070</v>
      </c>
      <c r="I22" s="204">
        <v>4930</v>
      </c>
      <c r="J22" s="204">
        <v>5510</v>
      </c>
      <c r="K22" s="204"/>
      <c r="L22" s="168">
        <v>45980</v>
      </c>
      <c r="M22" s="172" t="s">
        <v>356</v>
      </c>
    </row>
    <row r="23" spans="1:13" x14ac:dyDescent="0.15">
      <c r="A23" s="222"/>
      <c r="B23" s="228"/>
      <c r="C23" s="159" t="s">
        <v>357</v>
      </c>
      <c r="D23" s="202">
        <v>333077</v>
      </c>
      <c r="E23" s="202">
        <v>300196</v>
      </c>
      <c r="F23" s="202">
        <v>296243</v>
      </c>
      <c r="G23" s="202">
        <v>231635</v>
      </c>
      <c r="H23" s="202">
        <v>193285</v>
      </c>
      <c r="I23" s="202">
        <v>188048</v>
      </c>
      <c r="J23" s="202">
        <v>209973</v>
      </c>
      <c r="K23" s="202"/>
      <c r="L23" s="161">
        <v>1752457</v>
      </c>
      <c r="M23" s="162"/>
    </row>
    <row r="24" spans="1:13" x14ac:dyDescent="0.15">
      <c r="A24" s="222"/>
      <c r="B24" s="226" t="s">
        <v>358</v>
      </c>
      <c r="C24" s="173" t="s">
        <v>399</v>
      </c>
      <c r="D24" s="201">
        <v>7000</v>
      </c>
      <c r="E24" s="174">
        <v>7000</v>
      </c>
      <c r="F24" s="174">
        <v>7000</v>
      </c>
      <c r="G24" s="174">
        <v>7000</v>
      </c>
      <c r="H24" s="174">
        <v>7000</v>
      </c>
      <c r="I24" s="174">
        <v>7000</v>
      </c>
      <c r="J24" s="174">
        <v>7000</v>
      </c>
      <c r="K24" s="174"/>
      <c r="L24" s="175">
        <v>49000</v>
      </c>
      <c r="M24" s="156" t="s">
        <v>387</v>
      </c>
    </row>
    <row r="25" spans="1:13" x14ac:dyDescent="0.15">
      <c r="A25" s="222"/>
      <c r="B25" s="227"/>
      <c r="C25" s="173" t="s">
        <v>400</v>
      </c>
      <c r="D25" s="201">
        <v>2500</v>
      </c>
      <c r="E25" s="174">
        <v>2500</v>
      </c>
      <c r="F25" s="174">
        <v>2500</v>
      </c>
      <c r="G25" s="174">
        <v>2500</v>
      </c>
      <c r="H25" s="174">
        <v>2500</v>
      </c>
      <c r="I25" s="174">
        <v>2500</v>
      </c>
      <c r="J25" s="174">
        <v>2500</v>
      </c>
      <c r="K25" s="174"/>
      <c r="L25" s="176">
        <v>17500</v>
      </c>
      <c r="M25" s="158" t="s">
        <v>388</v>
      </c>
    </row>
    <row r="26" spans="1:13" ht="13.5" customHeight="1" x14ac:dyDescent="0.15">
      <c r="A26" s="222"/>
      <c r="B26" s="227"/>
      <c r="C26" s="173" t="s">
        <v>401</v>
      </c>
      <c r="D26" s="201">
        <v>4500</v>
      </c>
      <c r="E26" s="174">
        <v>4500</v>
      </c>
      <c r="F26" s="174">
        <v>4500</v>
      </c>
      <c r="G26" s="174">
        <v>4500</v>
      </c>
      <c r="H26" s="174">
        <v>4500</v>
      </c>
      <c r="I26" s="174">
        <v>4500</v>
      </c>
      <c r="J26" s="174">
        <v>4500</v>
      </c>
      <c r="K26" s="174"/>
      <c r="L26" s="176">
        <v>31500</v>
      </c>
      <c r="M26" s="158" t="s">
        <v>389</v>
      </c>
    </row>
    <row r="27" spans="1:13" ht="22.5" customHeight="1" x14ac:dyDescent="0.15">
      <c r="A27" s="222"/>
      <c r="B27" s="227" t="s">
        <v>284</v>
      </c>
      <c r="C27" s="173" t="s">
        <v>384</v>
      </c>
      <c r="D27" s="201">
        <v>5409</v>
      </c>
      <c r="E27" s="174">
        <v>4875</v>
      </c>
      <c r="F27" s="174">
        <v>4811</v>
      </c>
      <c r="G27" s="174">
        <v>3761</v>
      </c>
      <c r="H27" s="174">
        <v>3139</v>
      </c>
      <c r="I27" s="174">
        <v>3054</v>
      </c>
      <c r="J27" s="174">
        <v>3410</v>
      </c>
      <c r="K27" s="174"/>
      <c r="L27" s="176">
        <v>28459</v>
      </c>
      <c r="M27" s="158" t="s">
        <v>386</v>
      </c>
    </row>
    <row r="28" spans="1:13" x14ac:dyDescent="0.15">
      <c r="A28" s="222"/>
      <c r="B28" s="227"/>
      <c r="C28" s="173" t="s">
        <v>385</v>
      </c>
      <c r="D28" s="201">
        <v>32488</v>
      </c>
      <c r="E28" s="174">
        <v>32488</v>
      </c>
      <c r="F28" s="174">
        <v>32488</v>
      </c>
      <c r="G28" s="174">
        <v>32488</v>
      </c>
      <c r="H28" s="174">
        <v>32488</v>
      </c>
      <c r="I28" s="174">
        <v>32488</v>
      </c>
      <c r="J28" s="174">
        <v>32488</v>
      </c>
      <c r="K28" s="174"/>
      <c r="L28" s="157">
        <v>227416</v>
      </c>
      <c r="M28" s="170"/>
    </row>
    <row r="29" spans="1:13" x14ac:dyDescent="0.15">
      <c r="A29" s="222"/>
      <c r="B29" s="230"/>
      <c r="C29" s="159" t="s">
        <v>357</v>
      </c>
      <c r="D29" s="202">
        <v>51897</v>
      </c>
      <c r="E29" s="160">
        <v>51363</v>
      </c>
      <c r="F29" s="160">
        <v>51299</v>
      </c>
      <c r="G29" s="160">
        <v>50249</v>
      </c>
      <c r="H29" s="160">
        <v>49627</v>
      </c>
      <c r="I29" s="160">
        <v>49542</v>
      </c>
      <c r="J29" s="160">
        <v>49898</v>
      </c>
      <c r="K29" s="160"/>
      <c r="L29" s="161">
        <v>353875</v>
      </c>
      <c r="M29" s="177"/>
    </row>
    <row r="30" spans="1:13" x14ac:dyDescent="0.15">
      <c r="A30" s="223"/>
      <c r="B30" s="214" t="s">
        <v>359</v>
      </c>
      <c r="C30" s="214"/>
      <c r="D30" s="202">
        <v>384974</v>
      </c>
      <c r="E30" s="160">
        <v>351559</v>
      </c>
      <c r="F30" s="160">
        <v>347542</v>
      </c>
      <c r="G30" s="160">
        <v>281884</v>
      </c>
      <c r="H30" s="160">
        <v>242912</v>
      </c>
      <c r="I30" s="160">
        <v>237590</v>
      </c>
      <c r="J30" s="160">
        <v>259871</v>
      </c>
      <c r="K30" s="160"/>
      <c r="L30" s="161">
        <v>2106332</v>
      </c>
      <c r="M30" s="177"/>
    </row>
    <row r="31" spans="1:13" x14ac:dyDescent="0.15">
      <c r="A31" s="213" t="s">
        <v>360</v>
      </c>
      <c r="B31" s="214"/>
      <c r="C31" s="214"/>
      <c r="D31" s="202">
        <v>3832139</v>
      </c>
      <c r="E31" s="160">
        <v>3458380</v>
      </c>
      <c r="F31" s="160">
        <v>3413522</v>
      </c>
      <c r="G31" s="160">
        <v>2679163</v>
      </c>
      <c r="H31" s="160">
        <v>2243329</v>
      </c>
      <c r="I31" s="160">
        <v>2183840</v>
      </c>
      <c r="J31" s="160">
        <v>2432968</v>
      </c>
      <c r="K31" s="160"/>
      <c r="L31" s="161">
        <v>20243341</v>
      </c>
      <c r="M31" s="177"/>
    </row>
    <row r="32" spans="1:13" x14ac:dyDescent="0.15">
      <c r="A32" s="178" t="s">
        <v>361</v>
      </c>
      <c r="B32" s="179"/>
      <c r="C32" s="179"/>
      <c r="D32" s="180">
        <v>1</v>
      </c>
      <c r="E32" s="180">
        <v>1</v>
      </c>
      <c r="F32" s="180">
        <v>2</v>
      </c>
      <c r="G32" s="180">
        <v>2</v>
      </c>
      <c r="H32" s="180">
        <v>1</v>
      </c>
      <c r="I32" s="180">
        <v>6</v>
      </c>
      <c r="J32" s="180">
        <v>1</v>
      </c>
      <c r="K32" s="180"/>
      <c r="L32" s="181">
        <v>14</v>
      </c>
      <c r="M32" s="182"/>
    </row>
    <row r="33" spans="1:13" x14ac:dyDescent="0.15">
      <c r="A33" s="237" t="s">
        <v>362</v>
      </c>
      <c r="B33" s="238"/>
      <c r="C33" s="238"/>
      <c r="D33" s="183">
        <v>3832139</v>
      </c>
      <c r="E33" s="183">
        <v>3458380</v>
      </c>
      <c r="F33" s="183">
        <v>6827044</v>
      </c>
      <c r="G33" s="183">
        <v>5358326</v>
      </c>
      <c r="H33" s="183">
        <v>2243329</v>
      </c>
      <c r="I33" s="183">
        <v>13103040</v>
      </c>
      <c r="J33" s="183">
        <v>2432968</v>
      </c>
      <c r="K33" s="183"/>
      <c r="L33" s="161">
        <v>37255226</v>
      </c>
      <c r="M33" s="184"/>
    </row>
    <row r="34" spans="1:13" x14ac:dyDescent="0.15">
      <c r="A34" s="239" t="s">
        <v>363</v>
      </c>
      <c r="B34" s="240"/>
      <c r="C34" s="240"/>
      <c r="D34" s="185">
        <v>95803</v>
      </c>
      <c r="E34" s="185">
        <v>86459</v>
      </c>
      <c r="F34" s="185">
        <v>170676</v>
      </c>
      <c r="G34" s="185">
        <v>133958</v>
      </c>
      <c r="H34" s="185">
        <v>56083</v>
      </c>
      <c r="I34" s="185">
        <v>327576</v>
      </c>
      <c r="J34" s="185">
        <v>60824</v>
      </c>
      <c r="K34" s="185"/>
      <c r="L34" s="181">
        <v>931379</v>
      </c>
      <c r="M34" s="172" t="s">
        <v>377</v>
      </c>
    </row>
    <row r="35" spans="1:13" x14ac:dyDescent="0.15">
      <c r="A35" s="241" t="s">
        <v>364</v>
      </c>
      <c r="B35" s="242"/>
      <c r="C35" s="242"/>
      <c r="D35" s="151">
        <v>98198</v>
      </c>
      <c r="E35" s="151">
        <v>88620</v>
      </c>
      <c r="F35" s="151">
        <v>174943</v>
      </c>
      <c r="G35" s="151">
        <v>137307</v>
      </c>
      <c r="H35" s="151">
        <v>57485</v>
      </c>
      <c r="I35" s="151">
        <v>335765</v>
      </c>
      <c r="J35" s="151">
        <v>62344</v>
      </c>
      <c r="K35" s="151"/>
      <c r="L35" s="181">
        <v>954662</v>
      </c>
      <c r="M35" s="172" t="s">
        <v>378</v>
      </c>
    </row>
    <row r="36" spans="1:13" x14ac:dyDescent="0.15">
      <c r="A36" s="243" t="s">
        <v>365</v>
      </c>
      <c r="B36" s="244"/>
      <c r="C36" s="244"/>
      <c r="D36" s="186">
        <v>4026140</v>
      </c>
      <c r="E36" s="186">
        <v>3633459</v>
      </c>
      <c r="F36" s="186">
        <v>7172663</v>
      </c>
      <c r="G36" s="186">
        <v>5629591</v>
      </c>
      <c r="H36" s="186">
        <v>2356897</v>
      </c>
      <c r="I36" s="186">
        <v>13766381</v>
      </c>
      <c r="J36" s="186">
        <v>2556136</v>
      </c>
      <c r="K36" s="186">
        <v>300000</v>
      </c>
      <c r="L36" s="187">
        <v>39441267</v>
      </c>
      <c r="M36" s="188"/>
    </row>
    <row r="37" spans="1:13" x14ac:dyDescent="0.15">
      <c r="A37" s="245" t="s">
        <v>366</v>
      </c>
      <c r="B37" s="242"/>
      <c r="C37" s="242"/>
      <c r="D37" s="151">
        <v>402614</v>
      </c>
      <c r="E37" s="151">
        <v>363345</v>
      </c>
      <c r="F37" s="151">
        <v>717266</v>
      </c>
      <c r="G37" s="151">
        <v>562959</v>
      </c>
      <c r="H37" s="151">
        <v>235689</v>
      </c>
      <c r="I37" s="151">
        <v>1376638</v>
      </c>
      <c r="J37" s="151">
        <v>255613</v>
      </c>
      <c r="K37" s="151">
        <v>30000</v>
      </c>
      <c r="L37" s="190">
        <v>3944124</v>
      </c>
      <c r="M37" s="189" t="s">
        <v>367</v>
      </c>
    </row>
    <row r="38" spans="1:13" ht="14.25" thickBot="1" x14ac:dyDescent="0.2">
      <c r="A38" s="246" t="s">
        <v>368</v>
      </c>
      <c r="B38" s="247"/>
      <c r="C38" s="248"/>
      <c r="D38" s="166">
        <v>4428754</v>
      </c>
      <c r="E38" s="166">
        <v>3996804</v>
      </c>
      <c r="F38" s="166">
        <v>7889929</v>
      </c>
      <c r="G38" s="166">
        <v>6192550</v>
      </c>
      <c r="H38" s="166">
        <v>2592586</v>
      </c>
      <c r="I38" s="166">
        <v>15143019</v>
      </c>
      <c r="J38" s="166">
        <v>2811749</v>
      </c>
      <c r="K38" s="166">
        <v>330000</v>
      </c>
      <c r="L38" s="190">
        <v>43385391</v>
      </c>
      <c r="M38" s="191"/>
    </row>
    <row r="39" spans="1:13" x14ac:dyDescent="0.15">
      <c r="A39" s="232" t="s">
        <v>369</v>
      </c>
      <c r="B39" s="233"/>
      <c r="C39" s="234"/>
      <c r="D39" s="192">
        <v>12</v>
      </c>
      <c r="E39" s="192">
        <v>12</v>
      </c>
      <c r="F39" s="192">
        <v>12</v>
      </c>
      <c r="G39" s="192">
        <v>12</v>
      </c>
      <c r="H39" s="192">
        <v>12</v>
      </c>
      <c r="I39" s="192">
        <v>12</v>
      </c>
      <c r="J39" s="192">
        <v>12</v>
      </c>
      <c r="K39" s="192">
        <v>12</v>
      </c>
      <c r="L39" s="193"/>
      <c r="M39" s="194"/>
    </row>
    <row r="40" spans="1:13" ht="14.25" thickBot="1" x14ac:dyDescent="0.2">
      <c r="A40" s="235" t="s">
        <v>370</v>
      </c>
      <c r="B40" s="236"/>
      <c r="C40" s="236"/>
      <c r="D40" s="195">
        <v>53145048</v>
      </c>
      <c r="E40" s="195">
        <v>47961648</v>
      </c>
      <c r="F40" s="195">
        <v>94679148</v>
      </c>
      <c r="G40" s="195">
        <v>74310600</v>
      </c>
      <c r="H40" s="195">
        <v>31111032</v>
      </c>
      <c r="I40" s="195">
        <v>181716228</v>
      </c>
      <c r="J40" s="195">
        <v>33740988</v>
      </c>
      <c r="K40" s="195">
        <v>3960000</v>
      </c>
      <c r="L40" s="196">
        <v>520624000</v>
      </c>
      <c r="M40" s="197"/>
    </row>
  </sheetData>
  <mergeCells count="22">
    <mergeCell ref="A39:C39"/>
    <mergeCell ref="A40:C40"/>
    <mergeCell ref="A33:C33"/>
    <mergeCell ref="A34:C34"/>
    <mergeCell ref="A35:C35"/>
    <mergeCell ref="A36:C36"/>
    <mergeCell ref="A37:C37"/>
    <mergeCell ref="A38:C38"/>
    <mergeCell ref="A31:C31"/>
    <mergeCell ref="A1:M1"/>
    <mergeCell ref="A4:C4"/>
    <mergeCell ref="A5:A15"/>
    <mergeCell ref="B5:C5"/>
    <mergeCell ref="B6:B12"/>
    <mergeCell ref="B13:C13"/>
    <mergeCell ref="B14:C14"/>
    <mergeCell ref="B15:C15"/>
    <mergeCell ref="B27:B29"/>
    <mergeCell ref="B24:B26"/>
    <mergeCell ref="A16:A30"/>
    <mergeCell ref="B16:B23"/>
    <mergeCell ref="B30:C30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0"/>
  <sheetViews>
    <sheetView view="pageBreakPreview" zoomScale="85" zoomScaleNormal="100" zoomScaleSheetLayoutView="85" workbookViewId="0">
      <selection activeCell="B9" sqref="B9"/>
    </sheetView>
  </sheetViews>
  <sheetFormatPr defaultRowHeight="15.75" x14ac:dyDescent="0.25"/>
  <cols>
    <col min="1" max="1" width="28.125" style="7" customWidth="1"/>
    <col min="2" max="2" width="15.125" style="7" customWidth="1"/>
    <col min="3" max="3" width="7.625" style="7" customWidth="1"/>
    <col min="4" max="4" width="15.5" style="7" customWidth="1"/>
    <col min="5" max="5" width="10.125" style="7" customWidth="1"/>
    <col min="6" max="249" width="9" style="7"/>
    <col min="250" max="250" width="28.125" style="7" customWidth="1"/>
    <col min="251" max="251" width="15.125" style="7" customWidth="1"/>
    <col min="252" max="252" width="7.625" style="7" customWidth="1"/>
    <col min="253" max="253" width="15.5" style="7" customWidth="1"/>
    <col min="254" max="254" width="10.125" style="7" customWidth="1"/>
    <col min="255" max="255" width="9" style="7"/>
    <col min="256" max="256" width="16.625" style="7" bestFit="1" customWidth="1"/>
    <col min="257" max="257" width="17.75" style="7" customWidth="1"/>
    <col min="258" max="258" width="11.75" style="7" customWidth="1"/>
    <col min="259" max="505" width="9" style="7"/>
    <col min="506" max="506" width="28.125" style="7" customWidth="1"/>
    <col min="507" max="507" width="15.125" style="7" customWidth="1"/>
    <col min="508" max="508" width="7.625" style="7" customWidth="1"/>
    <col min="509" max="509" width="15.5" style="7" customWidth="1"/>
    <col min="510" max="510" width="10.125" style="7" customWidth="1"/>
    <col min="511" max="511" width="9" style="7"/>
    <col min="512" max="512" width="16.625" style="7" bestFit="1" customWidth="1"/>
    <col min="513" max="513" width="17.75" style="7" customWidth="1"/>
    <col min="514" max="514" width="11.75" style="7" customWidth="1"/>
    <col min="515" max="761" width="9" style="7"/>
    <col min="762" max="762" width="28.125" style="7" customWidth="1"/>
    <col min="763" max="763" width="15.125" style="7" customWidth="1"/>
    <col min="764" max="764" width="7.625" style="7" customWidth="1"/>
    <col min="765" max="765" width="15.5" style="7" customWidth="1"/>
    <col min="766" max="766" width="10.125" style="7" customWidth="1"/>
    <col min="767" max="767" width="9" style="7"/>
    <col min="768" max="768" width="16.625" style="7" bestFit="1" customWidth="1"/>
    <col min="769" max="769" width="17.75" style="7" customWidth="1"/>
    <col min="770" max="770" width="11.75" style="7" customWidth="1"/>
    <col min="771" max="1017" width="9" style="7"/>
    <col min="1018" max="1018" width="28.125" style="7" customWidth="1"/>
    <col min="1019" max="1019" width="15.125" style="7" customWidth="1"/>
    <col min="1020" max="1020" width="7.625" style="7" customWidth="1"/>
    <col min="1021" max="1021" width="15.5" style="7" customWidth="1"/>
    <col min="1022" max="1022" width="10.125" style="7" customWidth="1"/>
    <col min="1023" max="1023" width="9" style="7"/>
    <col min="1024" max="1024" width="16.625" style="7" bestFit="1" customWidth="1"/>
    <col min="1025" max="1025" width="17.75" style="7" customWidth="1"/>
    <col min="1026" max="1026" width="11.75" style="7" customWidth="1"/>
    <col min="1027" max="1273" width="9" style="7"/>
    <col min="1274" max="1274" width="28.125" style="7" customWidth="1"/>
    <col min="1275" max="1275" width="15.125" style="7" customWidth="1"/>
    <col min="1276" max="1276" width="7.625" style="7" customWidth="1"/>
    <col min="1277" max="1277" width="15.5" style="7" customWidth="1"/>
    <col min="1278" max="1278" width="10.125" style="7" customWidth="1"/>
    <col min="1279" max="1279" width="9" style="7"/>
    <col min="1280" max="1280" width="16.625" style="7" bestFit="1" customWidth="1"/>
    <col min="1281" max="1281" width="17.75" style="7" customWidth="1"/>
    <col min="1282" max="1282" width="11.75" style="7" customWidth="1"/>
    <col min="1283" max="1529" width="9" style="7"/>
    <col min="1530" max="1530" width="28.125" style="7" customWidth="1"/>
    <col min="1531" max="1531" width="15.125" style="7" customWidth="1"/>
    <col min="1532" max="1532" width="7.625" style="7" customWidth="1"/>
    <col min="1533" max="1533" width="15.5" style="7" customWidth="1"/>
    <col min="1534" max="1534" width="10.125" style="7" customWidth="1"/>
    <col min="1535" max="1535" width="9" style="7"/>
    <col min="1536" max="1536" width="16.625" style="7" bestFit="1" customWidth="1"/>
    <col min="1537" max="1537" width="17.75" style="7" customWidth="1"/>
    <col min="1538" max="1538" width="11.75" style="7" customWidth="1"/>
    <col min="1539" max="1785" width="9" style="7"/>
    <col min="1786" max="1786" width="28.125" style="7" customWidth="1"/>
    <col min="1787" max="1787" width="15.125" style="7" customWidth="1"/>
    <col min="1788" max="1788" width="7.625" style="7" customWidth="1"/>
    <col min="1789" max="1789" width="15.5" style="7" customWidth="1"/>
    <col min="1790" max="1790" width="10.125" style="7" customWidth="1"/>
    <col min="1791" max="1791" width="9" style="7"/>
    <col min="1792" max="1792" width="16.625" style="7" bestFit="1" customWidth="1"/>
    <col min="1793" max="1793" width="17.75" style="7" customWidth="1"/>
    <col min="1794" max="1794" width="11.75" style="7" customWidth="1"/>
    <col min="1795" max="2041" width="9" style="7"/>
    <col min="2042" max="2042" width="28.125" style="7" customWidth="1"/>
    <col min="2043" max="2043" width="15.125" style="7" customWidth="1"/>
    <col min="2044" max="2044" width="7.625" style="7" customWidth="1"/>
    <col min="2045" max="2045" width="15.5" style="7" customWidth="1"/>
    <col min="2046" max="2046" width="10.125" style="7" customWidth="1"/>
    <col min="2047" max="2047" width="9" style="7"/>
    <col min="2048" max="2048" width="16.625" style="7" bestFit="1" customWidth="1"/>
    <col min="2049" max="2049" width="17.75" style="7" customWidth="1"/>
    <col min="2050" max="2050" width="11.75" style="7" customWidth="1"/>
    <col min="2051" max="2297" width="9" style="7"/>
    <col min="2298" max="2298" width="28.125" style="7" customWidth="1"/>
    <col min="2299" max="2299" width="15.125" style="7" customWidth="1"/>
    <col min="2300" max="2300" width="7.625" style="7" customWidth="1"/>
    <col min="2301" max="2301" width="15.5" style="7" customWidth="1"/>
    <col min="2302" max="2302" width="10.125" style="7" customWidth="1"/>
    <col min="2303" max="2303" width="9" style="7"/>
    <col min="2304" max="2304" width="16.625" style="7" bestFit="1" customWidth="1"/>
    <col min="2305" max="2305" width="17.75" style="7" customWidth="1"/>
    <col min="2306" max="2306" width="11.75" style="7" customWidth="1"/>
    <col min="2307" max="2553" width="9" style="7"/>
    <col min="2554" max="2554" width="28.125" style="7" customWidth="1"/>
    <col min="2555" max="2555" width="15.125" style="7" customWidth="1"/>
    <col min="2556" max="2556" width="7.625" style="7" customWidth="1"/>
    <col min="2557" max="2557" width="15.5" style="7" customWidth="1"/>
    <col min="2558" max="2558" width="10.125" style="7" customWidth="1"/>
    <col min="2559" max="2559" width="9" style="7"/>
    <col min="2560" max="2560" width="16.625" style="7" bestFit="1" customWidth="1"/>
    <col min="2561" max="2561" width="17.75" style="7" customWidth="1"/>
    <col min="2562" max="2562" width="11.75" style="7" customWidth="1"/>
    <col min="2563" max="2809" width="9" style="7"/>
    <col min="2810" max="2810" width="28.125" style="7" customWidth="1"/>
    <col min="2811" max="2811" width="15.125" style="7" customWidth="1"/>
    <col min="2812" max="2812" width="7.625" style="7" customWidth="1"/>
    <col min="2813" max="2813" width="15.5" style="7" customWidth="1"/>
    <col min="2814" max="2814" width="10.125" style="7" customWidth="1"/>
    <col min="2815" max="2815" width="9" style="7"/>
    <col min="2816" max="2816" width="16.625" style="7" bestFit="1" customWidth="1"/>
    <col min="2817" max="2817" width="17.75" style="7" customWidth="1"/>
    <col min="2818" max="2818" width="11.75" style="7" customWidth="1"/>
    <col min="2819" max="3065" width="9" style="7"/>
    <col min="3066" max="3066" width="28.125" style="7" customWidth="1"/>
    <col min="3067" max="3067" width="15.125" style="7" customWidth="1"/>
    <col min="3068" max="3068" width="7.625" style="7" customWidth="1"/>
    <col min="3069" max="3069" width="15.5" style="7" customWidth="1"/>
    <col min="3070" max="3070" width="10.125" style="7" customWidth="1"/>
    <col min="3071" max="3071" width="9" style="7"/>
    <col min="3072" max="3072" width="16.625" style="7" bestFit="1" customWidth="1"/>
    <col min="3073" max="3073" width="17.75" style="7" customWidth="1"/>
    <col min="3074" max="3074" width="11.75" style="7" customWidth="1"/>
    <col min="3075" max="3321" width="9" style="7"/>
    <col min="3322" max="3322" width="28.125" style="7" customWidth="1"/>
    <col min="3323" max="3323" width="15.125" style="7" customWidth="1"/>
    <col min="3324" max="3324" width="7.625" style="7" customWidth="1"/>
    <col min="3325" max="3325" width="15.5" style="7" customWidth="1"/>
    <col min="3326" max="3326" width="10.125" style="7" customWidth="1"/>
    <col min="3327" max="3327" width="9" style="7"/>
    <col min="3328" max="3328" width="16.625" style="7" bestFit="1" customWidth="1"/>
    <col min="3329" max="3329" width="17.75" style="7" customWidth="1"/>
    <col min="3330" max="3330" width="11.75" style="7" customWidth="1"/>
    <col min="3331" max="3577" width="9" style="7"/>
    <col min="3578" max="3578" width="28.125" style="7" customWidth="1"/>
    <col min="3579" max="3579" width="15.125" style="7" customWidth="1"/>
    <col min="3580" max="3580" width="7.625" style="7" customWidth="1"/>
    <col min="3581" max="3581" width="15.5" style="7" customWidth="1"/>
    <col min="3582" max="3582" width="10.125" style="7" customWidth="1"/>
    <col min="3583" max="3583" width="9" style="7"/>
    <col min="3584" max="3584" width="16.625" style="7" bestFit="1" customWidth="1"/>
    <col min="3585" max="3585" width="17.75" style="7" customWidth="1"/>
    <col min="3586" max="3586" width="11.75" style="7" customWidth="1"/>
    <col min="3587" max="3833" width="9" style="7"/>
    <col min="3834" max="3834" width="28.125" style="7" customWidth="1"/>
    <col min="3835" max="3835" width="15.125" style="7" customWidth="1"/>
    <col min="3836" max="3836" width="7.625" style="7" customWidth="1"/>
    <col min="3837" max="3837" width="15.5" style="7" customWidth="1"/>
    <col min="3838" max="3838" width="10.125" style="7" customWidth="1"/>
    <col min="3839" max="3839" width="9" style="7"/>
    <col min="3840" max="3840" width="16.625" style="7" bestFit="1" customWidth="1"/>
    <col min="3841" max="3841" width="17.75" style="7" customWidth="1"/>
    <col min="3842" max="3842" width="11.75" style="7" customWidth="1"/>
    <col min="3843" max="4089" width="9" style="7"/>
    <col min="4090" max="4090" width="28.125" style="7" customWidth="1"/>
    <col min="4091" max="4091" width="15.125" style="7" customWidth="1"/>
    <col min="4092" max="4092" width="7.625" style="7" customWidth="1"/>
    <col min="4093" max="4093" width="15.5" style="7" customWidth="1"/>
    <col min="4094" max="4094" width="10.125" style="7" customWidth="1"/>
    <col min="4095" max="4095" width="9" style="7"/>
    <col min="4096" max="4096" width="16.625" style="7" bestFit="1" customWidth="1"/>
    <col min="4097" max="4097" width="17.75" style="7" customWidth="1"/>
    <col min="4098" max="4098" width="11.75" style="7" customWidth="1"/>
    <col min="4099" max="4345" width="9" style="7"/>
    <col min="4346" max="4346" width="28.125" style="7" customWidth="1"/>
    <col min="4347" max="4347" width="15.125" style="7" customWidth="1"/>
    <col min="4348" max="4348" width="7.625" style="7" customWidth="1"/>
    <col min="4349" max="4349" width="15.5" style="7" customWidth="1"/>
    <col min="4350" max="4350" width="10.125" style="7" customWidth="1"/>
    <col min="4351" max="4351" width="9" style="7"/>
    <col min="4352" max="4352" width="16.625" style="7" bestFit="1" customWidth="1"/>
    <col min="4353" max="4353" width="17.75" style="7" customWidth="1"/>
    <col min="4354" max="4354" width="11.75" style="7" customWidth="1"/>
    <col min="4355" max="4601" width="9" style="7"/>
    <col min="4602" max="4602" width="28.125" style="7" customWidth="1"/>
    <col min="4603" max="4603" width="15.125" style="7" customWidth="1"/>
    <col min="4604" max="4604" width="7.625" style="7" customWidth="1"/>
    <col min="4605" max="4605" width="15.5" style="7" customWidth="1"/>
    <col min="4606" max="4606" width="10.125" style="7" customWidth="1"/>
    <col min="4607" max="4607" width="9" style="7"/>
    <col min="4608" max="4608" width="16.625" style="7" bestFit="1" customWidth="1"/>
    <col min="4609" max="4609" width="17.75" style="7" customWidth="1"/>
    <col min="4610" max="4610" width="11.75" style="7" customWidth="1"/>
    <col min="4611" max="4857" width="9" style="7"/>
    <col min="4858" max="4858" width="28.125" style="7" customWidth="1"/>
    <col min="4859" max="4859" width="15.125" style="7" customWidth="1"/>
    <col min="4860" max="4860" width="7.625" style="7" customWidth="1"/>
    <col min="4861" max="4861" width="15.5" style="7" customWidth="1"/>
    <col min="4862" max="4862" width="10.125" style="7" customWidth="1"/>
    <col min="4863" max="4863" width="9" style="7"/>
    <col min="4864" max="4864" width="16.625" style="7" bestFit="1" customWidth="1"/>
    <col min="4865" max="4865" width="17.75" style="7" customWidth="1"/>
    <col min="4866" max="4866" width="11.75" style="7" customWidth="1"/>
    <col min="4867" max="5113" width="9" style="7"/>
    <col min="5114" max="5114" width="28.125" style="7" customWidth="1"/>
    <col min="5115" max="5115" width="15.125" style="7" customWidth="1"/>
    <col min="5116" max="5116" width="7.625" style="7" customWidth="1"/>
    <col min="5117" max="5117" width="15.5" style="7" customWidth="1"/>
    <col min="5118" max="5118" width="10.125" style="7" customWidth="1"/>
    <col min="5119" max="5119" width="9" style="7"/>
    <col min="5120" max="5120" width="16.625" style="7" bestFit="1" customWidth="1"/>
    <col min="5121" max="5121" width="17.75" style="7" customWidth="1"/>
    <col min="5122" max="5122" width="11.75" style="7" customWidth="1"/>
    <col min="5123" max="5369" width="9" style="7"/>
    <col min="5370" max="5370" width="28.125" style="7" customWidth="1"/>
    <col min="5371" max="5371" width="15.125" style="7" customWidth="1"/>
    <col min="5372" max="5372" width="7.625" style="7" customWidth="1"/>
    <col min="5373" max="5373" width="15.5" style="7" customWidth="1"/>
    <col min="5374" max="5374" width="10.125" style="7" customWidth="1"/>
    <col min="5375" max="5375" width="9" style="7"/>
    <col min="5376" max="5376" width="16.625" style="7" bestFit="1" customWidth="1"/>
    <col min="5377" max="5377" width="17.75" style="7" customWidth="1"/>
    <col min="5378" max="5378" width="11.75" style="7" customWidth="1"/>
    <col min="5379" max="5625" width="9" style="7"/>
    <col min="5626" max="5626" width="28.125" style="7" customWidth="1"/>
    <col min="5627" max="5627" width="15.125" style="7" customWidth="1"/>
    <col min="5628" max="5628" width="7.625" style="7" customWidth="1"/>
    <col min="5629" max="5629" width="15.5" style="7" customWidth="1"/>
    <col min="5630" max="5630" width="10.125" style="7" customWidth="1"/>
    <col min="5631" max="5631" width="9" style="7"/>
    <col min="5632" max="5632" width="16.625" style="7" bestFit="1" customWidth="1"/>
    <col min="5633" max="5633" width="17.75" style="7" customWidth="1"/>
    <col min="5634" max="5634" width="11.75" style="7" customWidth="1"/>
    <col min="5635" max="5881" width="9" style="7"/>
    <col min="5882" max="5882" width="28.125" style="7" customWidth="1"/>
    <col min="5883" max="5883" width="15.125" style="7" customWidth="1"/>
    <col min="5884" max="5884" width="7.625" style="7" customWidth="1"/>
    <col min="5885" max="5885" width="15.5" style="7" customWidth="1"/>
    <col min="5886" max="5886" width="10.125" style="7" customWidth="1"/>
    <col min="5887" max="5887" width="9" style="7"/>
    <col min="5888" max="5888" width="16.625" style="7" bestFit="1" customWidth="1"/>
    <col min="5889" max="5889" width="17.75" style="7" customWidth="1"/>
    <col min="5890" max="5890" width="11.75" style="7" customWidth="1"/>
    <col min="5891" max="6137" width="9" style="7"/>
    <col min="6138" max="6138" width="28.125" style="7" customWidth="1"/>
    <col min="6139" max="6139" width="15.125" style="7" customWidth="1"/>
    <col min="6140" max="6140" width="7.625" style="7" customWidth="1"/>
    <col min="6141" max="6141" width="15.5" style="7" customWidth="1"/>
    <col min="6142" max="6142" width="10.125" style="7" customWidth="1"/>
    <col min="6143" max="6143" width="9" style="7"/>
    <col min="6144" max="6144" width="16.625" style="7" bestFit="1" customWidth="1"/>
    <col min="6145" max="6145" width="17.75" style="7" customWidth="1"/>
    <col min="6146" max="6146" width="11.75" style="7" customWidth="1"/>
    <col min="6147" max="6393" width="9" style="7"/>
    <col min="6394" max="6394" width="28.125" style="7" customWidth="1"/>
    <col min="6395" max="6395" width="15.125" style="7" customWidth="1"/>
    <col min="6396" max="6396" width="7.625" style="7" customWidth="1"/>
    <col min="6397" max="6397" width="15.5" style="7" customWidth="1"/>
    <col min="6398" max="6398" width="10.125" style="7" customWidth="1"/>
    <col min="6399" max="6399" width="9" style="7"/>
    <col min="6400" max="6400" width="16.625" style="7" bestFit="1" customWidth="1"/>
    <col min="6401" max="6401" width="17.75" style="7" customWidth="1"/>
    <col min="6402" max="6402" width="11.75" style="7" customWidth="1"/>
    <col min="6403" max="6649" width="9" style="7"/>
    <col min="6650" max="6650" width="28.125" style="7" customWidth="1"/>
    <col min="6651" max="6651" width="15.125" style="7" customWidth="1"/>
    <col min="6652" max="6652" width="7.625" style="7" customWidth="1"/>
    <col min="6653" max="6653" width="15.5" style="7" customWidth="1"/>
    <col min="6654" max="6654" width="10.125" style="7" customWidth="1"/>
    <col min="6655" max="6655" width="9" style="7"/>
    <col min="6656" max="6656" width="16.625" style="7" bestFit="1" customWidth="1"/>
    <col min="6657" max="6657" width="17.75" style="7" customWidth="1"/>
    <col min="6658" max="6658" width="11.75" style="7" customWidth="1"/>
    <col min="6659" max="6905" width="9" style="7"/>
    <col min="6906" max="6906" width="28.125" style="7" customWidth="1"/>
    <col min="6907" max="6907" width="15.125" style="7" customWidth="1"/>
    <col min="6908" max="6908" width="7.625" style="7" customWidth="1"/>
    <col min="6909" max="6909" width="15.5" style="7" customWidth="1"/>
    <col min="6910" max="6910" width="10.125" style="7" customWidth="1"/>
    <col min="6911" max="6911" width="9" style="7"/>
    <col min="6912" max="6912" width="16.625" style="7" bestFit="1" customWidth="1"/>
    <col min="6913" max="6913" width="17.75" style="7" customWidth="1"/>
    <col min="6914" max="6914" width="11.75" style="7" customWidth="1"/>
    <col min="6915" max="7161" width="9" style="7"/>
    <col min="7162" max="7162" width="28.125" style="7" customWidth="1"/>
    <col min="7163" max="7163" width="15.125" style="7" customWidth="1"/>
    <col min="7164" max="7164" width="7.625" style="7" customWidth="1"/>
    <col min="7165" max="7165" width="15.5" style="7" customWidth="1"/>
    <col min="7166" max="7166" width="10.125" style="7" customWidth="1"/>
    <col min="7167" max="7167" width="9" style="7"/>
    <col min="7168" max="7168" width="16.625" style="7" bestFit="1" customWidth="1"/>
    <col min="7169" max="7169" width="17.75" style="7" customWidth="1"/>
    <col min="7170" max="7170" width="11.75" style="7" customWidth="1"/>
    <col min="7171" max="7417" width="9" style="7"/>
    <col min="7418" max="7418" width="28.125" style="7" customWidth="1"/>
    <col min="7419" max="7419" width="15.125" style="7" customWidth="1"/>
    <col min="7420" max="7420" width="7.625" style="7" customWidth="1"/>
    <col min="7421" max="7421" width="15.5" style="7" customWidth="1"/>
    <col min="7422" max="7422" width="10.125" style="7" customWidth="1"/>
    <col min="7423" max="7423" width="9" style="7"/>
    <col min="7424" max="7424" width="16.625" style="7" bestFit="1" customWidth="1"/>
    <col min="7425" max="7425" width="17.75" style="7" customWidth="1"/>
    <col min="7426" max="7426" width="11.75" style="7" customWidth="1"/>
    <col min="7427" max="7673" width="9" style="7"/>
    <col min="7674" max="7674" width="28.125" style="7" customWidth="1"/>
    <col min="7675" max="7675" width="15.125" style="7" customWidth="1"/>
    <col min="7676" max="7676" width="7.625" style="7" customWidth="1"/>
    <col min="7677" max="7677" width="15.5" style="7" customWidth="1"/>
    <col min="7678" max="7678" width="10.125" style="7" customWidth="1"/>
    <col min="7679" max="7679" width="9" style="7"/>
    <col min="7680" max="7680" width="16.625" style="7" bestFit="1" customWidth="1"/>
    <col min="7681" max="7681" width="17.75" style="7" customWidth="1"/>
    <col min="7682" max="7682" width="11.75" style="7" customWidth="1"/>
    <col min="7683" max="7929" width="9" style="7"/>
    <col min="7930" max="7930" width="28.125" style="7" customWidth="1"/>
    <col min="7931" max="7931" width="15.125" style="7" customWidth="1"/>
    <col min="7932" max="7932" width="7.625" style="7" customWidth="1"/>
    <col min="7933" max="7933" width="15.5" style="7" customWidth="1"/>
    <col min="7934" max="7934" width="10.125" style="7" customWidth="1"/>
    <col min="7935" max="7935" width="9" style="7"/>
    <col min="7936" max="7936" width="16.625" style="7" bestFit="1" customWidth="1"/>
    <col min="7937" max="7937" width="17.75" style="7" customWidth="1"/>
    <col min="7938" max="7938" width="11.75" style="7" customWidth="1"/>
    <col min="7939" max="8185" width="9" style="7"/>
    <col min="8186" max="8186" width="28.125" style="7" customWidth="1"/>
    <col min="8187" max="8187" width="15.125" style="7" customWidth="1"/>
    <col min="8188" max="8188" width="7.625" style="7" customWidth="1"/>
    <col min="8189" max="8189" width="15.5" style="7" customWidth="1"/>
    <col min="8190" max="8190" width="10.125" style="7" customWidth="1"/>
    <col min="8191" max="8191" width="9" style="7"/>
    <col min="8192" max="8192" width="16.625" style="7" bestFit="1" customWidth="1"/>
    <col min="8193" max="8193" width="17.75" style="7" customWidth="1"/>
    <col min="8194" max="8194" width="11.75" style="7" customWidth="1"/>
    <col min="8195" max="8441" width="9" style="7"/>
    <col min="8442" max="8442" width="28.125" style="7" customWidth="1"/>
    <col min="8443" max="8443" width="15.125" style="7" customWidth="1"/>
    <col min="8444" max="8444" width="7.625" style="7" customWidth="1"/>
    <col min="8445" max="8445" width="15.5" style="7" customWidth="1"/>
    <col min="8446" max="8446" width="10.125" style="7" customWidth="1"/>
    <col min="8447" max="8447" width="9" style="7"/>
    <col min="8448" max="8448" width="16.625" style="7" bestFit="1" customWidth="1"/>
    <col min="8449" max="8449" width="17.75" style="7" customWidth="1"/>
    <col min="8450" max="8450" width="11.75" style="7" customWidth="1"/>
    <col min="8451" max="8697" width="9" style="7"/>
    <col min="8698" max="8698" width="28.125" style="7" customWidth="1"/>
    <col min="8699" max="8699" width="15.125" style="7" customWidth="1"/>
    <col min="8700" max="8700" width="7.625" style="7" customWidth="1"/>
    <col min="8701" max="8701" width="15.5" style="7" customWidth="1"/>
    <col min="8702" max="8702" width="10.125" style="7" customWidth="1"/>
    <col min="8703" max="8703" width="9" style="7"/>
    <col min="8704" max="8704" width="16.625" style="7" bestFit="1" customWidth="1"/>
    <col min="8705" max="8705" width="17.75" style="7" customWidth="1"/>
    <col min="8706" max="8706" width="11.75" style="7" customWidth="1"/>
    <col min="8707" max="8953" width="9" style="7"/>
    <col min="8954" max="8954" width="28.125" style="7" customWidth="1"/>
    <col min="8955" max="8955" width="15.125" style="7" customWidth="1"/>
    <col min="8956" max="8956" width="7.625" style="7" customWidth="1"/>
    <col min="8957" max="8957" width="15.5" style="7" customWidth="1"/>
    <col min="8958" max="8958" width="10.125" style="7" customWidth="1"/>
    <col min="8959" max="8959" width="9" style="7"/>
    <col min="8960" max="8960" width="16.625" style="7" bestFit="1" customWidth="1"/>
    <col min="8961" max="8961" width="17.75" style="7" customWidth="1"/>
    <col min="8962" max="8962" width="11.75" style="7" customWidth="1"/>
    <col min="8963" max="9209" width="9" style="7"/>
    <col min="9210" max="9210" width="28.125" style="7" customWidth="1"/>
    <col min="9211" max="9211" width="15.125" style="7" customWidth="1"/>
    <col min="9212" max="9212" width="7.625" style="7" customWidth="1"/>
    <col min="9213" max="9213" width="15.5" style="7" customWidth="1"/>
    <col min="9214" max="9214" width="10.125" style="7" customWidth="1"/>
    <col min="9215" max="9215" width="9" style="7"/>
    <col min="9216" max="9216" width="16.625" style="7" bestFit="1" customWidth="1"/>
    <col min="9217" max="9217" width="17.75" style="7" customWidth="1"/>
    <col min="9218" max="9218" width="11.75" style="7" customWidth="1"/>
    <col min="9219" max="9465" width="9" style="7"/>
    <col min="9466" max="9466" width="28.125" style="7" customWidth="1"/>
    <col min="9467" max="9467" width="15.125" style="7" customWidth="1"/>
    <col min="9468" max="9468" width="7.625" style="7" customWidth="1"/>
    <col min="9469" max="9469" width="15.5" style="7" customWidth="1"/>
    <col min="9470" max="9470" width="10.125" style="7" customWidth="1"/>
    <col min="9471" max="9471" width="9" style="7"/>
    <col min="9472" max="9472" width="16.625" style="7" bestFit="1" customWidth="1"/>
    <col min="9473" max="9473" width="17.75" style="7" customWidth="1"/>
    <col min="9474" max="9474" width="11.75" style="7" customWidth="1"/>
    <col min="9475" max="9721" width="9" style="7"/>
    <col min="9722" max="9722" width="28.125" style="7" customWidth="1"/>
    <col min="9723" max="9723" width="15.125" style="7" customWidth="1"/>
    <col min="9724" max="9724" width="7.625" style="7" customWidth="1"/>
    <col min="9725" max="9725" width="15.5" style="7" customWidth="1"/>
    <col min="9726" max="9726" width="10.125" style="7" customWidth="1"/>
    <col min="9727" max="9727" width="9" style="7"/>
    <col min="9728" max="9728" width="16.625" style="7" bestFit="1" customWidth="1"/>
    <col min="9729" max="9729" width="17.75" style="7" customWidth="1"/>
    <col min="9730" max="9730" width="11.75" style="7" customWidth="1"/>
    <col min="9731" max="9977" width="9" style="7"/>
    <col min="9978" max="9978" width="28.125" style="7" customWidth="1"/>
    <col min="9979" max="9979" width="15.125" style="7" customWidth="1"/>
    <col min="9980" max="9980" width="7.625" style="7" customWidth="1"/>
    <col min="9981" max="9981" width="15.5" style="7" customWidth="1"/>
    <col min="9982" max="9982" width="10.125" style="7" customWidth="1"/>
    <col min="9983" max="9983" width="9" style="7"/>
    <col min="9984" max="9984" width="16.625" style="7" bestFit="1" customWidth="1"/>
    <col min="9985" max="9985" width="17.75" style="7" customWidth="1"/>
    <col min="9986" max="9986" width="11.75" style="7" customWidth="1"/>
    <col min="9987" max="10233" width="9" style="7"/>
    <col min="10234" max="10234" width="28.125" style="7" customWidth="1"/>
    <col min="10235" max="10235" width="15.125" style="7" customWidth="1"/>
    <col min="10236" max="10236" width="7.625" style="7" customWidth="1"/>
    <col min="10237" max="10237" width="15.5" style="7" customWidth="1"/>
    <col min="10238" max="10238" width="10.125" style="7" customWidth="1"/>
    <col min="10239" max="10239" width="9" style="7"/>
    <col min="10240" max="10240" width="16.625" style="7" bestFit="1" customWidth="1"/>
    <col min="10241" max="10241" width="17.75" style="7" customWidth="1"/>
    <col min="10242" max="10242" width="11.75" style="7" customWidth="1"/>
    <col min="10243" max="10489" width="9" style="7"/>
    <col min="10490" max="10490" width="28.125" style="7" customWidth="1"/>
    <col min="10491" max="10491" width="15.125" style="7" customWidth="1"/>
    <col min="10492" max="10492" width="7.625" style="7" customWidth="1"/>
    <col min="10493" max="10493" width="15.5" style="7" customWidth="1"/>
    <col min="10494" max="10494" width="10.125" style="7" customWidth="1"/>
    <col min="10495" max="10495" width="9" style="7"/>
    <col min="10496" max="10496" width="16.625" style="7" bestFit="1" customWidth="1"/>
    <col min="10497" max="10497" width="17.75" style="7" customWidth="1"/>
    <col min="10498" max="10498" width="11.75" style="7" customWidth="1"/>
    <col min="10499" max="10745" width="9" style="7"/>
    <col min="10746" max="10746" width="28.125" style="7" customWidth="1"/>
    <col min="10747" max="10747" width="15.125" style="7" customWidth="1"/>
    <col min="10748" max="10748" width="7.625" style="7" customWidth="1"/>
    <col min="10749" max="10749" width="15.5" style="7" customWidth="1"/>
    <col min="10750" max="10750" width="10.125" style="7" customWidth="1"/>
    <col min="10751" max="10751" width="9" style="7"/>
    <col min="10752" max="10752" width="16.625" style="7" bestFit="1" customWidth="1"/>
    <col min="10753" max="10753" width="17.75" style="7" customWidth="1"/>
    <col min="10754" max="10754" width="11.75" style="7" customWidth="1"/>
    <col min="10755" max="11001" width="9" style="7"/>
    <col min="11002" max="11002" width="28.125" style="7" customWidth="1"/>
    <col min="11003" max="11003" width="15.125" style="7" customWidth="1"/>
    <col min="11004" max="11004" width="7.625" style="7" customWidth="1"/>
    <col min="11005" max="11005" width="15.5" style="7" customWidth="1"/>
    <col min="11006" max="11006" width="10.125" style="7" customWidth="1"/>
    <col min="11007" max="11007" width="9" style="7"/>
    <col min="11008" max="11008" width="16.625" style="7" bestFit="1" customWidth="1"/>
    <col min="11009" max="11009" width="17.75" style="7" customWidth="1"/>
    <col min="11010" max="11010" width="11.75" style="7" customWidth="1"/>
    <col min="11011" max="11257" width="9" style="7"/>
    <col min="11258" max="11258" width="28.125" style="7" customWidth="1"/>
    <col min="11259" max="11259" width="15.125" style="7" customWidth="1"/>
    <col min="11260" max="11260" width="7.625" style="7" customWidth="1"/>
    <col min="11261" max="11261" width="15.5" style="7" customWidth="1"/>
    <col min="11262" max="11262" width="10.125" style="7" customWidth="1"/>
    <col min="11263" max="11263" width="9" style="7"/>
    <col min="11264" max="11264" width="16.625" style="7" bestFit="1" customWidth="1"/>
    <col min="11265" max="11265" width="17.75" style="7" customWidth="1"/>
    <col min="11266" max="11266" width="11.75" style="7" customWidth="1"/>
    <col min="11267" max="11513" width="9" style="7"/>
    <col min="11514" max="11514" width="28.125" style="7" customWidth="1"/>
    <col min="11515" max="11515" width="15.125" style="7" customWidth="1"/>
    <col min="11516" max="11516" width="7.625" style="7" customWidth="1"/>
    <col min="11517" max="11517" width="15.5" style="7" customWidth="1"/>
    <col min="11518" max="11518" width="10.125" style="7" customWidth="1"/>
    <col min="11519" max="11519" width="9" style="7"/>
    <col min="11520" max="11520" width="16.625" style="7" bestFit="1" customWidth="1"/>
    <col min="11521" max="11521" width="17.75" style="7" customWidth="1"/>
    <col min="11522" max="11522" width="11.75" style="7" customWidth="1"/>
    <col min="11523" max="11769" width="9" style="7"/>
    <col min="11770" max="11770" width="28.125" style="7" customWidth="1"/>
    <col min="11771" max="11771" width="15.125" style="7" customWidth="1"/>
    <col min="11772" max="11772" width="7.625" style="7" customWidth="1"/>
    <col min="11773" max="11773" width="15.5" style="7" customWidth="1"/>
    <col min="11774" max="11774" width="10.125" style="7" customWidth="1"/>
    <col min="11775" max="11775" width="9" style="7"/>
    <col min="11776" max="11776" width="16.625" style="7" bestFit="1" customWidth="1"/>
    <col min="11777" max="11777" width="17.75" style="7" customWidth="1"/>
    <col min="11778" max="11778" width="11.75" style="7" customWidth="1"/>
    <col min="11779" max="12025" width="9" style="7"/>
    <col min="12026" max="12026" width="28.125" style="7" customWidth="1"/>
    <col min="12027" max="12027" width="15.125" style="7" customWidth="1"/>
    <col min="12028" max="12028" width="7.625" style="7" customWidth="1"/>
    <col min="12029" max="12029" width="15.5" style="7" customWidth="1"/>
    <col min="12030" max="12030" width="10.125" style="7" customWidth="1"/>
    <col min="12031" max="12031" width="9" style="7"/>
    <col min="12032" max="12032" width="16.625" style="7" bestFit="1" customWidth="1"/>
    <col min="12033" max="12033" width="17.75" style="7" customWidth="1"/>
    <col min="12034" max="12034" width="11.75" style="7" customWidth="1"/>
    <col min="12035" max="12281" width="9" style="7"/>
    <col min="12282" max="12282" width="28.125" style="7" customWidth="1"/>
    <col min="12283" max="12283" width="15.125" style="7" customWidth="1"/>
    <col min="12284" max="12284" width="7.625" style="7" customWidth="1"/>
    <col min="12285" max="12285" width="15.5" style="7" customWidth="1"/>
    <col min="12286" max="12286" width="10.125" style="7" customWidth="1"/>
    <col min="12287" max="12287" width="9" style="7"/>
    <col min="12288" max="12288" width="16.625" style="7" bestFit="1" customWidth="1"/>
    <col min="12289" max="12289" width="17.75" style="7" customWidth="1"/>
    <col min="12290" max="12290" width="11.75" style="7" customWidth="1"/>
    <col min="12291" max="12537" width="9" style="7"/>
    <col min="12538" max="12538" width="28.125" style="7" customWidth="1"/>
    <col min="12539" max="12539" width="15.125" style="7" customWidth="1"/>
    <col min="12540" max="12540" width="7.625" style="7" customWidth="1"/>
    <col min="12541" max="12541" width="15.5" style="7" customWidth="1"/>
    <col min="12542" max="12542" width="10.125" style="7" customWidth="1"/>
    <col min="12543" max="12543" width="9" style="7"/>
    <col min="12544" max="12544" width="16.625" style="7" bestFit="1" customWidth="1"/>
    <col min="12545" max="12545" width="17.75" style="7" customWidth="1"/>
    <col min="12546" max="12546" width="11.75" style="7" customWidth="1"/>
    <col min="12547" max="12793" width="9" style="7"/>
    <col min="12794" max="12794" width="28.125" style="7" customWidth="1"/>
    <col min="12795" max="12795" width="15.125" style="7" customWidth="1"/>
    <col min="12796" max="12796" width="7.625" style="7" customWidth="1"/>
    <col min="12797" max="12797" width="15.5" style="7" customWidth="1"/>
    <col min="12798" max="12798" width="10.125" style="7" customWidth="1"/>
    <col min="12799" max="12799" width="9" style="7"/>
    <col min="12800" max="12800" width="16.625" style="7" bestFit="1" customWidth="1"/>
    <col min="12801" max="12801" width="17.75" style="7" customWidth="1"/>
    <col min="12802" max="12802" width="11.75" style="7" customWidth="1"/>
    <col min="12803" max="13049" width="9" style="7"/>
    <col min="13050" max="13050" width="28.125" style="7" customWidth="1"/>
    <col min="13051" max="13051" width="15.125" style="7" customWidth="1"/>
    <col min="13052" max="13052" width="7.625" style="7" customWidth="1"/>
    <col min="13053" max="13053" width="15.5" style="7" customWidth="1"/>
    <col min="13054" max="13054" width="10.125" style="7" customWidth="1"/>
    <col min="13055" max="13055" width="9" style="7"/>
    <col min="13056" max="13056" width="16.625" style="7" bestFit="1" customWidth="1"/>
    <col min="13057" max="13057" width="17.75" style="7" customWidth="1"/>
    <col min="13058" max="13058" width="11.75" style="7" customWidth="1"/>
    <col min="13059" max="13305" width="9" style="7"/>
    <col min="13306" max="13306" width="28.125" style="7" customWidth="1"/>
    <col min="13307" max="13307" width="15.125" style="7" customWidth="1"/>
    <col min="13308" max="13308" width="7.625" style="7" customWidth="1"/>
    <col min="13309" max="13309" width="15.5" style="7" customWidth="1"/>
    <col min="13310" max="13310" width="10.125" style="7" customWidth="1"/>
    <col min="13311" max="13311" width="9" style="7"/>
    <col min="13312" max="13312" width="16.625" style="7" bestFit="1" customWidth="1"/>
    <col min="13313" max="13313" width="17.75" style="7" customWidth="1"/>
    <col min="13314" max="13314" width="11.75" style="7" customWidth="1"/>
    <col min="13315" max="13561" width="9" style="7"/>
    <col min="13562" max="13562" width="28.125" style="7" customWidth="1"/>
    <col min="13563" max="13563" width="15.125" style="7" customWidth="1"/>
    <col min="13564" max="13564" width="7.625" style="7" customWidth="1"/>
    <col min="13565" max="13565" width="15.5" style="7" customWidth="1"/>
    <col min="13566" max="13566" width="10.125" style="7" customWidth="1"/>
    <col min="13567" max="13567" width="9" style="7"/>
    <col min="13568" max="13568" width="16.625" style="7" bestFit="1" customWidth="1"/>
    <col min="13569" max="13569" width="17.75" style="7" customWidth="1"/>
    <col min="13570" max="13570" width="11.75" style="7" customWidth="1"/>
    <col min="13571" max="13817" width="9" style="7"/>
    <col min="13818" max="13818" width="28.125" style="7" customWidth="1"/>
    <col min="13819" max="13819" width="15.125" style="7" customWidth="1"/>
    <col min="13820" max="13820" width="7.625" style="7" customWidth="1"/>
    <col min="13821" max="13821" width="15.5" style="7" customWidth="1"/>
    <col min="13822" max="13822" width="10.125" style="7" customWidth="1"/>
    <col min="13823" max="13823" width="9" style="7"/>
    <col min="13824" max="13824" width="16.625" style="7" bestFit="1" customWidth="1"/>
    <col min="13825" max="13825" width="17.75" style="7" customWidth="1"/>
    <col min="13826" max="13826" width="11.75" style="7" customWidth="1"/>
    <col min="13827" max="14073" width="9" style="7"/>
    <col min="14074" max="14074" width="28.125" style="7" customWidth="1"/>
    <col min="14075" max="14075" width="15.125" style="7" customWidth="1"/>
    <col min="14076" max="14076" width="7.625" style="7" customWidth="1"/>
    <col min="14077" max="14077" width="15.5" style="7" customWidth="1"/>
    <col min="14078" max="14078" width="10.125" style="7" customWidth="1"/>
    <col min="14079" max="14079" width="9" style="7"/>
    <col min="14080" max="14080" width="16.625" style="7" bestFit="1" customWidth="1"/>
    <col min="14081" max="14081" width="17.75" style="7" customWidth="1"/>
    <col min="14082" max="14082" width="11.75" style="7" customWidth="1"/>
    <col min="14083" max="14329" width="9" style="7"/>
    <col min="14330" max="14330" width="28.125" style="7" customWidth="1"/>
    <col min="14331" max="14331" width="15.125" style="7" customWidth="1"/>
    <col min="14332" max="14332" width="7.625" style="7" customWidth="1"/>
    <col min="14333" max="14333" width="15.5" style="7" customWidth="1"/>
    <col min="14334" max="14334" width="10.125" style="7" customWidth="1"/>
    <col min="14335" max="14335" width="9" style="7"/>
    <col min="14336" max="14336" width="16.625" style="7" bestFit="1" customWidth="1"/>
    <col min="14337" max="14337" width="17.75" style="7" customWidth="1"/>
    <col min="14338" max="14338" width="11.75" style="7" customWidth="1"/>
    <col min="14339" max="14585" width="9" style="7"/>
    <col min="14586" max="14586" width="28.125" style="7" customWidth="1"/>
    <col min="14587" max="14587" width="15.125" style="7" customWidth="1"/>
    <col min="14588" max="14588" width="7.625" style="7" customWidth="1"/>
    <col min="14589" max="14589" width="15.5" style="7" customWidth="1"/>
    <col min="14590" max="14590" width="10.125" style="7" customWidth="1"/>
    <col min="14591" max="14591" width="9" style="7"/>
    <col min="14592" max="14592" width="16.625" style="7" bestFit="1" customWidth="1"/>
    <col min="14593" max="14593" width="17.75" style="7" customWidth="1"/>
    <col min="14594" max="14594" width="11.75" style="7" customWidth="1"/>
    <col min="14595" max="14841" width="9" style="7"/>
    <col min="14842" max="14842" width="28.125" style="7" customWidth="1"/>
    <col min="14843" max="14843" width="15.125" style="7" customWidth="1"/>
    <col min="14844" max="14844" width="7.625" style="7" customWidth="1"/>
    <col min="14845" max="14845" width="15.5" style="7" customWidth="1"/>
    <col min="14846" max="14846" width="10.125" style="7" customWidth="1"/>
    <col min="14847" max="14847" width="9" style="7"/>
    <col min="14848" max="14848" width="16.625" style="7" bestFit="1" customWidth="1"/>
    <col min="14849" max="14849" width="17.75" style="7" customWidth="1"/>
    <col min="14850" max="14850" width="11.75" style="7" customWidth="1"/>
    <col min="14851" max="15097" width="9" style="7"/>
    <col min="15098" max="15098" width="28.125" style="7" customWidth="1"/>
    <col min="15099" max="15099" width="15.125" style="7" customWidth="1"/>
    <col min="15100" max="15100" width="7.625" style="7" customWidth="1"/>
    <col min="15101" max="15101" width="15.5" style="7" customWidth="1"/>
    <col min="15102" max="15102" width="10.125" style="7" customWidth="1"/>
    <col min="15103" max="15103" width="9" style="7"/>
    <col min="15104" max="15104" width="16.625" style="7" bestFit="1" customWidth="1"/>
    <col min="15105" max="15105" width="17.75" style="7" customWidth="1"/>
    <col min="15106" max="15106" width="11.75" style="7" customWidth="1"/>
    <col min="15107" max="15353" width="9" style="7"/>
    <col min="15354" max="15354" width="28.125" style="7" customWidth="1"/>
    <col min="15355" max="15355" width="15.125" style="7" customWidth="1"/>
    <col min="15356" max="15356" width="7.625" style="7" customWidth="1"/>
    <col min="15357" max="15357" width="15.5" style="7" customWidth="1"/>
    <col min="15358" max="15358" width="10.125" style="7" customWidth="1"/>
    <col min="15359" max="15359" width="9" style="7"/>
    <col min="15360" max="15360" width="16.625" style="7" bestFit="1" customWidth="1"/>
    <col min="15361" max="15361" width="17.75" style="7" customWidth="1"/>
    <col min="15362" max="15362" width="11.75" style="7" customWidth="1"/>
    <col min="15363" max="15609" width="9" style="7"/>
    <col min="15610" max="15610" width="28.125" style="7" customWidth="1"/>
    <col min="15611" max="15611" width="15.125" style="7" customWidth="1"/>
    <col min="15612" max="15612" width="7.625" style="7" customWidth="1"/>
    <col min="15613" max="15613" width="15.5" style="7" customWidth="1"/>
    <col min="15614" max="15614" width="10.125" style="7" customWidth="1"/>
    <col min="15615" max="15615" width="9" style="7"/>
    <col min="15616" max="15616" width="16.625" style="7" bestFit="1" customWidth="1"/>
    <col min="15617" max="15617" width="17.75" style="7" customWidth="1"/>
    <col min="15618" max="15618" width="11.75" style="7" customWidth="1"/>
    <col min="15619" max="15865" width="9" style="7"/>
    <col min="15866" max="15866" width="28.125" style="7" customWidth="1"/>
    <col min="15867" max="15867" width="15.125" style="7" customWidth="1"/>
    <col min="15868" max="15868" width="7.625" style="7" customWidth="1"/>
    <col min="15869" max="15869" width="15.5" style="7" customWidth="1"/>
    <col min="15870" max="15870" width="10.125" style="7" customWidth="1"/>
    <col min="15871" max="15871" width="9" style="7"/>
    <col min="15872" max="15872" width="16.625" style="7" bestFit="1" customWidth="1"/>
    <col min="15873" max="15873" width="17.75" style="7" customWidth="1"/>
    <col min="15874" max="15874" width="11.75" style="7" customWidth="1"/>
    <col min="15875" max="16121" width="9" style="7"/>
    <col min="16122" max="16122" width="28.125" style="7" customWidth="1"/>
    <col min="16123" max="16123" width="15.125" style="7" customWidth="1"/>
    <col min="16124" max="16124" width="7.625" style="7" customWidth="1"/>
    <col min="16125" max="16125" width="15.5" style="7" customWidth="1"/>
    <col min="16126" max="16126" width="10.125" style="7" customWidth="1"/>
    <col min="16127" max="16127" width="9" style="7"/>
    <col min="16128" max="16128" width="16.625" style="7" bestFit="1" customWidth="1"/>
    <col min="16129" max="16129" width="17.75" style="7" customWidth="1"/>
    <col min="16130" max="16130" width="11.75" style="7" customWidth="1"/>
    <col min="16131" max="16384" width="9" style="7"/>
  </cols>
  <sheetData>
    <row r="1" spans="1:5" ht="18" customHeight="1" x14ac:dyDescent="0.25"/>
    <row r="2" spans="1:5" s="4" customFormat="1" ht="25.5" x14ac:dyDescent="0.35">
      <c r="A2" s="249" t="s">
        <v>0</v>
      </c>
      <c r="B2" s="249"/>
      <c r="C2" s="249"/>
      <c r="D2" s="249"/>
      <c r="E2" s="249"/>
    </row>
    <row r="3" spans="1:5" ht="30" customHeight="1" x14ac:dyDescent="0.25"/>
    <row r="4" spans="1:5" ht="30.75" customHeight="1" x14ac:dyDescent="0.3">
      <c r="A4" s="8"/>
    </row>
    <row r="5" spans="1:5" ht="24.75" customHeight="1" x14ac:dyDescent="0.25"/>
    <row r="6" spans="1:5" ht="27" customHeight="1" x14ac:dyDescent="0.25">
      <c r="A6" s="6" t="s">
        <v>395</v>
      </c>
    </row>
    <row r="7" spans="1:5" ht="27" customHeight="1" x14ac:dyDescent="0.25">
      <c r="A7" s="207" t="s">
        <v>396</v>
      </c>
    </row>
    <row r="8" spans="1:5" ht="27" customHeight="1" x14ac:dyDescent="0.25"/>
    <row r="9" spans="1:5" ht="27" customHeight="1" x14ac:dyDescent="0.25">
      <c r="E9" s="212" t="s">
        <v>1</v>
      </c>
    </row>
    <row r="10" spans="1:5" ht="48" customHeight="1" x14ac:dyDescent="0.25">
      <c r="A10" s="208" t="s">
        <v>2</v>
      </c>
      <c r="B10" s="209" t="s">
        <v>3</v>
      </c>
      <c r="C10" s="209" t="s">
        <v>4</v>
      </c>
      <c r="D10" s="209" t="s">
        <v>5</v>
      </c>
      <c r="E10" s="210" t="s">
        <v>6</v>
      </c>
    </row>
    <row r="11" spans="1:5" ht="39.75" customHeight="1" x14ac:dyDescent="0.25">
      <c r="A11" s="250" t="s">
        <v>99</v>
      </c>
      <c r="B11" s="252" t="s">
        <v>7</v>
      </c>
      <c r="C11" s="254" t="s">
        <v>8</v>
      </c>
      <c r="D11" s="255">
        <f>원가!F21</f>
        <v>520624000</v>
      </c>
      <c r="E11" s="257"/>
    </row>
    <row r="12" spans="1:5" ht="39.75" customHeight="1" x14ac:dyDescent="0.25">
      <c r="A12" s="251"/>
      <c r="B12" s="253"/>
      <c r="C12" s="253"/>
      <c r="D12" s="256"/>
      <c r="E12" s="258"/>
    </row>
    <row r="13" spans="1:5" ht="24" customHeight="1" x14ac:dyDescent="0.25">
      <c r="A13" s="7" t="s">
        <v>9</v>
      </c>
    </row>
    <row r="14" spans="1:5" ht="24" customHeight="1" x14ac:dyDescent="0.25"/>
    <row r="15" spans="1:5" ht="24" customHeight="1" x14ac:dyDescent="0.25"/>
    <row r="16" spans="1:5" ht="39" customHeight="1" x14ac:dyDescent="0.25">
      <c r="A16" s="1" t="s">
        <v>393</v>
      </c>
    </row>
    <row r="17" spans="1:3" ht="39" customHeight="1" x14ac:dyDescent="0.25">
      <c r="A17" s="211" t="s">
        <v>10</v>
      </c>
    </row>
    <row r="18" spans="1:3" ht="24.75" customHeight="1" x14ac:dyDescent="0.25"/>
    <row r="19" spans="1:3" ht="24.75" customHeight="1" x14ac:dyDescent="0.25"/>
    <row r="20" spans="1:3" ht="24.75" customHeight="1" x14ac:dyDescent="0.25">
      <c r="C20" s="1" t="s">
        <v>394</v>
      </c>
    </row>
  </sheetData>
  <mergeCells count="6">
    <mergeCell ref="A2:E2"/>
    <mergeCell ref="A11:A12"/>
    <mergeCell ref="B11:B12"/>
    <mergeCell ref="C11:C12"/>
    <mergeCell ref="D11:D12"/>
    <mergeCell ref="E11:E1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13"/>
    <pageSetUpPr fitToPage="1"/>
  </sheetPr>
  <dimension ref="A1:AS25"/>
  <sheetViews>
    <sheetView showGridLines="0" showZeros="0" view="pageBreakPreview" zoomScaleNormal="100" zoomScaleSheetLayoutView="100" workbookViewId="0">
      <pane ySplit="6" topLeftCell="A10" activePane="bottomLeft" state="frozen"/>
      <selection pane="bottomLeft" activeCell="I18" sqref="I18"/>
    </sheetView>
  </sheetViews>
  <sheetFormatPr defaultRowHeight="23.25" customHeight="1" x14ac:dyDescent="0.2"/>
  <cols>
    <col min="1" max="1" width="5" style="3" customWidth="1"/>
    <col min="2" max="2" width="18.375" style="3" customWidth="1"/>
    <col min="3" max="3" width="5.75" style="3" customWidth="1"/>
    <col min="4" max="4" width="5.875" style="3" customWidth="1"/>
    <col min="5" max="5" width="11.375" style="3" customWidth="1"/>
    <col min="6" max="6" width="13" style="3" customWidth="1"/>
    <col min="7" max="7" width="17.875" style="3" customWidth="1"/>
    <col min="8" max="8" width="5.875" style="44" customWidth="1"/>
    <col min="9" max="9" width="15" style="44" customWidth="1"/>
    <col min="10" max="10" width="17.125" style="44" customWidth="1"/>
    <col min="11" max="11" width="10.125" style="44" customWidth="1"/>
    <col min="12" max="12" width="10.375" style="44" bestFit="1" customWidth="1"/>
    <col min="13" max="13" width="9" style="44"/>
    <col min="14" max="25" width="9.5" style="44" customWidth="1"/>
    <col min="26" max="32" width="9.875" style="44" customWidth="1"/>
    <col min="33" max="33" width="9.5" style="44" customWidth="1"/>
    <col min="34" max="34" width="6.5" style="44" customWidth="1"/>
    <col min="35" max="35" width="9.5" style="44" customWidth="1"/>
    <col min="36" max="36" width="6.5" style="44" customWidth="1"/>
    <col min="37" max="37" width="9.5" style="44" customWidth="1"/>
    <col min="38" max="38" width="6.5" style="44" customWidth="1"/>
    <col min="39" max="39" width="9.5" style="44" customWidth="1"/>
    <col min="40" max="40" width="6.5" style="44" customWidth="1"/>
    <col min="41" max="49" width="9.5" style="44" customWidth="1"/>
    <col min="50" max="265" width="9" style="44"/>
    <col min="266" max="266" width="5" style="44" customWidth="1"/>
    <col min="267" max="267" width="18.375" style="44" customWidth="1"/>
    <col min="268" max="268" width="5.75" style="44" customWidth="1"/>
    <col min="269" max="269" width="5.875" style="44" customWidth="1"/>
    <col min="270" max="270" width="11.375" style="44" customWidth="1"/>
    <col min="271" max="271" width="13" style="44" customWidth="1"/>
    <col min="272" max="272" width="17.875" style="44" customWidth="1"/>
    <col min="273" max="273" width="15" style="44" bestFit="1" customWidth="1"/>
    <col min="274" max="274" width="17.125" style="44" customWidth="1"/>
    <col min="275" max="275" width="16.25" style="44" customWidth="1"/>
    <col min="276" max="276" width="10.125" style="44" customWidth="1"/>
    <col min="277" max="278" width="9" style="44"/>
    <col min="279" max="279" width="10.625" style="44" customWidth="1"/>
    <col min="280" max="280" width="17.25" style="44" bestFit="1" customWidth="1"/>
    <col min="281" max="281" width="9" style="44"/>
    <col min="282" max="282" width="17.25" style="44" bestFit="1" customWidth="1"/>
    <col min="283" max="521" width="9" style="44"/>
    <col min="522" max="522" width="5" style="44" customWidth="1"/>
    <col min="523" max="523" width="18.375" style="44" customWidth="1"/>
    <col min="524" max="524" width="5.75" style="44" customWidth="1"/>
    <col min="525" max="525" width="5.875" style="44" customWidth="1"/>
    <col min="526" max="526" width="11.375" style="44" customWidth="1"/>
    <col min="527" max="527" width="13" style="44" customWidth="1"/>
    <col min="528" max="528" width="17.875" style="44" customWidth="1"/>
    <col min="529" max="529" width="15" style="44" bestFit="1" customWidth="1"/>
    <col min="530" max="530" width="17.125" style="44" customWidth="1"/>
    <col min="531" max="531" width="16.25" style="44" customWidth="1"/>
    <col min="532" max="532" width="10.125" style="44" customWidth="1"/>
    <col min="533" max="534" width="9" style="44"/>
    <col min="535" max="535" width="10.625" style="44" customWidth="1"/>
    <col min="536" max="536" width="17.25" style="44" bestFit="1" customWidth="1"/>
    <col min="537" max="537" width="9" style="44"/>
    <col min="538" max="538" width="17.25" style="44" bestFit="1" customWidth="1"/>
    <col min="539" max="777" width="9" style="44"/>
    <col min="778" max="778" width="5" style="44" customWidth="1"/>
    <col min="779" max="779" width="18.375" style="44" customWidth="1"/>
    <col min="780" max="780" width="5.75" style="44" customWidth="1"/>
    <col min="781" max="781" width="5.875" style="44" customWidth="1"/>
    <col min="782" max="782" width="11.375" style="44" customWidth="1"/>
    <col min="783" max="783" width="13" style="44" customWidth="1"/>
    <col min="784" max="784" width="17.875" style="44" customWidth="1"/>
    <col min="785" max="785" width="15" style="44" bestFit="1" customWidth="1"/>
    <col min="786" max="786" width="17.125" style="44" customWidth="1"/>
    <col min="787" max="787" width="16.25" style="44" customWidth="1"/>
    <col min="788" max="788" width="10.125" style="44" customWidth="1"/>
    <col min="789" max="790" width="9" style="44"/>
    <col min="791" max="791" width="10.625" style="44" customWidth="1"/>
    <col min="792" max="792" width="17.25" style="44" bestFit="1" customWidth="1"/>
    <col min="793" max="793" width="9" style="44"/>
    <col min="794" max="794" width="17.25" style="44" bestFit="1" customWidth="1"/>
    <col min="795" max="1033" width="9" style="44"/>
    <col min="1034" max="1034" width="5" style="44" customWidth="1"/>
    <col min="1035" max="1035" width="18.375" style="44" customWidth="1"/>
    <col min="1036" max="1036" width="5.75" style="44" customWidth="1"/>
    <col min="1037" max="1037" width="5.875" style="44" customWidth="1"/>
    <col min="1038" max="1038" width="11.375" style="44" customWidth="1"/>
    <col min="1039" max="1039" width="13" style="44" customWidth="1"/>
    <col min="1040" max="1040" width="17.875" style="44" customWidth="1"/>
    <col min="1041" max="1041" width="15" style="44" bestFit="1" customWidth="1"/>
    <col min="1042" max="1042" width="17.125" style="44" customWidth="1"/>
    <col min="1043" max="1043" width="16.25" style="44" customWidth="1"/>
    <col min="1044" max="1044" width="10.125" style="44" customWidth="1"/>
    <col min="1045" max="1046" width="9" style="44"/>
    <col min="1047" max="1047" width="10.625" style="44" customWidth="1"/>
    <col min="1048" max="1048" width="17.25" style="44" bestFit="1" customWidth="1"/>
    <col min="1049" max="1049" width="9" style="44"/>
    <col min="1050" max="1050" width="17.25" style="44" bestFit="1" customWidth="1"/>
    <col min="1051" max="1289" width="9" style="44"/>
    <col min="1290" max="1290" width="5" style="44" customWidth="1"/>
    <col min="1291" max="1291" width="18.375" style="44" customWidth="1"/>
    <col min="1292" max="1292" width="5.75" style="44" customWidth="1"/>
    <col min="1293" max="1293" width="5.875" style="44" customWidth="1"/>
    <col min="1294" max="1294" width="11.375" style="44" customWidth="1"/>
    <col min="1295" max="1295" width="13" style="44" customWidth="1"/>
    <col min="1296" max="1296" width="17.875" style="44" customWidth="1"/>
    <col min="1297" max="1297" width="15" style="44" bestFit="1" customWidth="1"/>
    <col min="1298" max="1298" width="17.125" style="44" customWidth="1"/>
    <col min="1299" max="1299" width="16.25" style="44" customWidth="1"/>
    <col min="1300" max="1300" width="10.125" style="44" customWidth="1"/>
    <col min="1301" max="1302" width="9" style="44"/>
    <col min="1303" max="1303" width="10.625" style="44" customWidth="1"/>
    <col min="1304" max="1304" width="17.25" style="44" bestFit="1" customWidth="1"/>
    <col min="1305" max="1305" width="9" style="44"/>
    <col min="1306" max="1306" width="17.25" style="44" bestFit="1" customWidth="1"/>
    <col min="1307" max="1545" width="9" style="44"/>
    <col min="1546" max="1546" width="5" style="44" customWidth="1"/>
    <col min="1547" max="1547" width="18.375" style="44" customWidth="1"/>
    <col min="1548" max="1548" width="5.75" style="44" customWidth="1"/>
    <col min="1549" max="1549" width="5.875" style="44" customWidth="1"/>
    <col min="1550" max="1550" width="11.375" style="44" customWidth="1"/>
    <col min="1551" max="1551" width="13" style="44" customWidth="1"/>
    <col min="1552" max="1552" width="17.875" style="44" customWidth="1"/>
    <col min="1553" max="1553" width="15" style="44" bestFit="1" customWidth="1"/>
    <col min="1554" max="1554" width="17.125" style="44" customWidth="1"/>
    <col min="1555" max="1555" width="16.25" style="44" customWidth="1"/>
    <col min="1556" max="1556" width="10.125" style="44" customWidth="1"/>
    <col min="1557" max="1558" width="9" style="44"/>
    <col min="1559" max="1559" width="10.625" style="44" customWidth="1"/>
    <col min="1560" max="1560" width="17.25" style="44" bestFit="1" customWidth="1"/>
    <col min="1561" max="1561" width="9" style="44"/>
    <col min="1562" max="1562" width="17.25" style="44" bestFit="1" customWidth="1"/>
    <col min="1563" max="1801" width="9" style="44"/>
    <col min="1802" max="1802" width="5" style="44" customWidth="1"/>
    <col min="1803" max="1803" width="18.375" style="44" customWidth="1"/>
    <col min="1804" max="1804" width="5.75" style="44" customWidth="1"/>
    <col min="1805" max="1805" width="5.875" style="44" customWidth="1"/>
    <col min="1806" max="1806" width="11.375" style="44" customWidth="1"/>
    <col min="1807" max="1807" width="13" style="44" customWidth="1"/>
    <col min="1808" max="1808" width="17.875" style="44" customWidth="1"/>
    <col min="1809" max="1809" width="15" style="44" bestFit="1" customWidth="1"/>
    <col min="1810" max="1810" width="17.125" style="44" customWidth="1"/>
    <col min="1811" max="1811" width="16.25" style="44" customWidth="1"/>
    <col min="1812" max="1812" width="10.125" style="44" customWidth="1"/>
    <col min="1813" max="1814" width="9" style="44"/>
    <col min="1815" max="1815" width="10.625" style="44" customWidth="1"/>
    <col min="1816" max="1816" width="17.25" style="44" bestFit="1" customWidth="1"/>
    <col min="1817" max="1817" width="9" style="44"/>
    <col min="1818" max="1818" width="17.25" style="44" bestFit="1" customWidth="1"/>
    <col min="1819" max="2057" width="9" style="44"/>
    <col min="2058" max="2058" width="5" style="44" customWidth="1"/>
    <col min="2059" max="2059" width="18.375" style="44" customWidth="1"/>
    <col min="2060" max="2060" width="5.75" style="44" customWidth="1"/>
    <col min="2061" max="2061" width="5.875" style="44" customWidth="1"/>
    <col min="2062" max="2062" width="11.375" style="44" customWidth="1"/>
    <col min="2063" max="2063" width="13" style="44" customWidth="1"/>
    <col min="2064" max="2064" width="17.875" style="44" customWidth="1"/>
    <col min="2065" max="2065" width="15" style="44" bestFit="1" customWidth="1"/>
    <col min="2066" max="2066" width="17.125" style="44" customWidth="1"/>
    <col min="2067" max="2067" width="16.25" style="44" customWidth="1"/>
    <col min="2068" max="2068" width="10.125" style="44" customWidth="1"/>
    <col min="2069" max="2070" width="9" style="44"/>
    <col min="2071" max="2071" width="10.625" style="44" customWidth="1"/>
    <col min="2072" max="2072" width="17.25" style="44" bestFit="1" customWidth="1"/>
    <col min="2073" max="2073" width="9" style="44"/>
    <col min="2074" max="2074" width="17.25" style="44" bestFit="1" customWidth="1"/>
    <col min="2075" max="2313" width="9" style="44"/>
    <col min="2314" max="2314" width="5" style="44" customWidth="1"/>
    <col min="2315" max="2315" width="18.375" style="44" customWidth="1"/>
    <col min="2316" max="2316" width="5.75" style="44" customWidth="1"/>
    <col min="2317" max="2317" width="5.875" style="44" customWidth="1"/>
    <col min="2318" max="2318" width="11.375" style="44" customWidth="1"/>
    <col min="2319" max="2319" width="13" style="44" customWidth="1"/>
    <col min="2320" max="2320" width="17.875" style="44" customWidth="1"/>
    <col min="2321" max="2321" width="15" style="44" bestFit="1" customWidth="1"/>
    <col min="2322" max="2322" width="17.125" style="44" customWidth="1"/>
    <col min="2323" max="2323" width="16.25" style="44" customWidth="1"/>
    <col min="2324" max="2324" width="10.125" style="44" customWidth="1"/>
    <col min="2325" max="2326" width="9" style="44"/>
    <col min="2327" max="2327" width="10.625" style="44" customWidth="1"/>
    <col min="2328" max="2328" width="17.25" style="44" bestFit="1" customWidth="1"/>
    <col min="2329" max="2329" width="9" style="44"/>
    <col min="2330" max="2330" width="17.25" style="44" bestFit="1" customWidth="1"/>
    <col min="2331" max="2569" width="9" style="44"/>
    <col min="2570" max="2570" width="5" style="44" customWidth="1"/>
    <col min="2571" max="2571" width="18.375" style="44" customWidth="1"/>
    <col min="2572" max="2572" width="5.75" style="44" customWidth="1"/>
    <col min="2573" max="2573" width="5.875" style="44" customWidth="1"/>
    <col min="2574" max="2574" width="11.375" style="44" customWidth="1"/>
    <col min="2575" max="2575" width="13" style="44" customWidth="1"/>
    <col min="2576" max="2576" width="17.875" style="44" customWidth="1"/>
    <col min="2577" max="2577" width="15" style="44" bestFit="1" customWidth="1"/>
    <col min="2578" max="2578" width="17.125" style="44" customWidth="1"/>
    <col min="2579" max="2579" width="16.25" style="44" customWidth="1"/>
    <col min="2580" max="2580" width="10.125" style="44" customWidth="1"/>
    <col min="2581" max="2582" width="9" style="44"/>
    <col min="2583" max="2583" width="10.625" style="44" customWidth="1"/>
    <col min="2584" max="2584" width="17.25" style="44" bestFit="1" customWidth="1"/>
    <col min="2585" max="2585" width="9" style="44"/>
    <col min="2586" max="2586" width="17.25" style="44" bestFit="1" customWidth="1"/>
    <col min="2587" max="2825" width="9" style="44"/>
    <col min="2826" max="2826" width="5" style="44" customWidth="1"/>
    <col min="2827" max="2827" width="18.375" style="44" customWidth="1"/>
    <col min="2828" max="2828" width="5.75" style="44" customWidth="1"/>
    <col min="2829" max="2829" width="5.875" style="44" customWidth="1"/>
    <col min="2830" max="2830" width="11.375" style="44" customWidth="1"/>
    <col min="2831" max="2831" width="13" style="44" customWidth="1"/>
    <col min="2832" max="2832" width="17.875" style="44" customWidth="1"/>
    <col min="2833" max="2833" width="15" style="44" bestFit="1" customWidth="1"/>
    <col min="2834" max="2834" width="17.125" style="44" customWidth="1"/>
    <col min="2835" max="2835" width="16.25" style="44" customWidth="1"/>
    <col min="2836" max="2836" width="10.125" style="44" customWidth="1"/>
    <col min="2837" max="2838" width="9" style="44"/>
    <col min="2839" max="2839" width="10.625" style="44" customWidth="1"/>
    <col min="2840" max="2840" width="17.25" style="44" bestFit="1" customWidth="1"/>
    <col min="2841" max="2841" width="9" style="44"/>
    <col min="2842" max="2842" width="17.25" style="44" bestFit="1" customWidth="1"/>
    <col min="2843" max="3081" width="9" style="44"/>
    <col min="3082" max="3082" width="5" style="44" customWidth="1"/>
    <col min="3083" max="3083" width="18.375" style="44" customWidth="1"/>
    <col min="3084" max="3084" width="5.75" style="44" customWidth="1"/>
    <col min="3085" max="3085" width="5.875" style="44" customWidth="1"/>
    <col min="3086" max="3086" width="11.375" style="44" customWidth="1"/>
    <col min="3087" max="3087" width="13" style="44" customWidth="1"/>
    <col min="3088" max="3088" width="17.875" style="44" customWidth="1"/>
    <col min="3089" max="3089" width="15" style="44" bestFit="1" customWidth="1"/>
    <col min="3090" max="3090" width="17.125" style="44" customWidth="1"/>
    <col min="3091" max="3091" width="16.25" style="44" customWidth="1"/>
    <col min="3092" max="3092" width="10.125" style="44" customWidth="1"/>
    <col min="3093" max="3094" width="9" style="44"/>
    <col min="3095" max="3095" width="10.625" style="44" customWidth="1"/>
    <col min="3096" max="3096" width="17.25" style="44" bestFit="1" customWidth="1"/>
    <col min="3097" max="3097" width="9" style="44"/>
    <col min="3098" max="3098" width="17.25" style="44" bestFit="1" customWidth="1"/>
    <col min="3099" max="3337" width="9" style="44"/>
    <col min="3338" max="3338" width="5" style="44" customWidth="1"/>
    <col min="3339" max="3339" width="18.375" style="44" customWidth="1"/>
    <col min="3340" max="3340" width="5.75" style="44" customWidth="1"/>
    <col min="3341" max="3341" width="5.875" style="44" customWidth="1"/>
    <col min="3342" max="3342" width="11.375" style="44" customWidth="1"/>
    <col min="3343" max="3343" width="13" style="44" customWidth="1"/>
    <col min="3344" max="3344" width="17.875" style="44" customWidth="1"/>
    <col min="3345" max="3345" width="15" style="44" bestFit="1" customWidth="1"/>
    <col min="3346" max="3346" width="17.125" style="44" customWidth="1"/>
    <col min="3347" max="3347" width="16.25" style="44" customWidth="1"/>
    <col min="3348" max="3348" width="10.125" style="44" customWidth="1"/>
    <col min="3349" max="3350" width="9" style="44"/>
    <col min="3351" max="3351" width="10.625" style="44" customWidth="1"/>
    <col min="3352" max="3352" width="17.25" style="44" bestFit="1" customWidth="1"/>
    <col min="3353" max="3353" width="9" style="44"/>
    <col min="3354" max="3354" width="17.25" style="44" bestFit="1" customWidth="1"/>
    <col min="3355" max="3593" width="9" style="44"/>
    <col min="3594" max="3594" width="5" style="44" customWidth="1"/>
    <col min="3595" max="3595" width="18.375" style="44" customWidth="1"/>
    <col min="3596" max="3596" width="5.75" style="44" customWidth="1"/>
    <col min="3597" max="3597" width="5.875" style="44" customWidth="1"/>
    <col min="3598" max="3598" width="11.375" style="44" customWidth="1"/>
    <col min="3599" max="3599" width="13" style="44" customWidth="1"/>
    <col min="3600" max="3600" width="17.875" style="44" customWidth="1"/>
    <col min="3601" max="3601" width="15" style="44" bestFit="1" customWidth="1"/>
    <col min="3602" max="3602" width="17.125" style="44" customWidth="1"/>
    <col min="3603" max="3603" width="16.25" style="44" customWidth="1"/>
    <col min="3604" max="3604" width="10.125" style="44" customWidth="1"/>
    <col min="3605" max="3606" width="9" style="44"/>
    <col min="3607" max="3607" width="10.625" style="44" customWidth="1"/>
    <col min="3608" max="3608" width="17.25" style="44" bestFit="1" customWidth="1"/>
    <col min="3609" max="3609" width="9" style="44"/>
    <col min="3610" max="3610" width="17.25" style="44" bestFit="1" customWidth="1"/>
    <col min="3611" max="3849" width="9" style="44"/>
    <col min="3850" max="3850" width="5" style="44" customWidth="1"/>
    <col min="3851" max="3851" width="18.375" style="44" customWidth="1"/>
    <col min="3852" max="3852" width="5.75" style="44" customWidth="1"/>
    <col min="3853" max="3853" width="5.875" style="44" customWidth="1"/>
    <col min="3854" max="3854" width="11.375" style="44" customWidth="1"/>
    <col min="3855" max="3855" width="13" style="44" customWidth="1"/>
    <col min="3856" max="3856" width="17.875" style="44" customWidth="1"/>
    <col min="3857" max="3857" width="15" style="44" bestFit="1" customWidth="1"/>
    <col min="3858" max="3858" width="17.125" style="44" customWidth="1"/>
    <col min="3859" max="3859" width="16.25" style="44" customWidth="1"/>
    <col min="3860" max="3860" width="10.125" style="44" customWidth="1"/>
    <col min="3861" max="3862" width="9" style="44"/>
    <col min="3863" max="3863" width="10.625" style="44" customWidth="1"/>
    <col min="3864" max="3864" width="17.25" style="44" bestFit="1" customWidth="1"/>
    <col min="3865" max="3865" width="9" style="44"/>
    <col min="3866" max="3866" width="17.25" style="44" bestFit="1" customWidth="1"/>
    <col min="3867" max="4105" width="9" style="44"/>
    <col min="4106" max="4106" width="5" style="44" customWidth="1"/>
    <col min="4107" max="4107" width="18.375" style="44" customWidth="1"/>
    <col min="4108" max="4108" width="5.75" style="44" customWidth="1"/>
    <col min="4109" max="4109" width="5.875" style="44" customWidth="1"/>
    <col min="4110" max="4110" width="11.375" style="44" customWidth="1"/>
    <col min="4111" max="4111" width="13" style="44" customWidth="1"/>
    <col min="4112" max="4112" width="17.875" style="44" customWidth="1"/>
    <col min="4113" max="4113" width="15" style="44" bestFit="1" customWidth="1"/>
    <col min="4114" max="4114" width="17.125" style="44" customWidth="1"/>
    <col min="4115" max="4115" width="16.25" style="44" customWidth="1"/>
    <col min="4116" max="4116" width="10.125" style="44" customWidth="1"/>
    <col min="4117" max="4118" width="9" style="44"/>
    <col min="4119" max="4119" width="10.625" style="44" customWidth="1"/>
    <col min="4120" max="4120" width="17.25" style="44" bestFit="1" customWidth="1"/>
    <col min="4121" max="4121" width="9" style="44"/>
    <col min="4122" max="4122" width="17.25" style="44" bestFit="1" customWidth="1"/>
    <col min="4123" max="4361" width="9" style="44"/>
    <col min="4362" max="4362" width="5" style="44" customWidth="1"/>
    <col min="4363" max="4363" width="18.375" style="44" customWidth="1"/>
    <col min="4364" max="4364" width="5.75" style="44" customWidth="1"/>
    <col min="4365" max="4365" width="5.875" style="44" customWidth="1"/>
    <col min="4366" max="4366" width="11.375" style="44" customWidth="1"/>
    <col min="4367" max="4367" width="13" style="44" customWidth="1"/>
    <col min="4368" max="4368" width="17.875" style="44" customWidth="1"/>
    <col min="4369" max="4369" width="15" style="44" bestFit="1" customWidth="1"/>
    <col min="4370" max="4370" width="17.125" style="44" customWidth="1"/>
    <col min="4371" max="4371" width="16.25" style="44" customWidth="1"/>
    <col min="4372" max="4372" width="10.125" style="44" customWidth="1"/>
    <col min="4373" max="4374" width="9" style="44"/>
    <col min="4375" max="4375" width="10.625" style="44" customWidth="1"/>
    <col min="4376" max="4376" width="17.25" style="44" bestFit="1" customWidth="1"/>
    <col min="4377" max="4377" width="9" style="44"/>
    <col min="4378" max="4378" width="17.25" style="44" bestFit="1" customWidth="1"/>
    <col min="4379" max="4617" width="9" style="44"/>
    <col min="4618" max="4618" width="5" style="44" customWidth="1"/>
    <col min="4619" max="4619" width="18.375" style="44" customWidth="1"/>
    <col min="4620" max="4620" width="5.75" style="44" customWidth="1"/>
    <col min="4621" max="4621" width="5.875" style="44" customWidth="1"/>
    <col min="4622" max="4622" width="11.375" style="44" customWidth="1"/>
    <col min="4623" max="4623" width="13" style="44" customWidth="1"/>
    <col min="4624" max="4624" width="17.875" style="44" customWidth="1"/>
    <col min="4625" max="4625" width="15" style="44" bestFit="1" customWidth="1"/>
    <col min="4626" max="4626" width="17.125" style="44" customWidth="1"/>
    <col min="4627" max="4627" width="16.25" style="44" customWidth="1"/>
    <col min="4628" max="4628" width="10.125" style="44" customWidth="1"/>
    <col min="4629" max="4630" width="9" style="44"/>
    <col min="4631" max="4631" width="10.625" style="44" customWidth="1"/>
    <col min="4632" max="4632" width="17.25" style="44" bestFit="1" customWidth="1"/>
    <col min="4633" max="4633" width="9" style="44"/>
    <col min="4634" max="4634" width="17.25" style="44" bestFit="1" customWidth="1"/>
    <col min="4635" max="4873" width="9" style="44"/>
    <col min="4874" max="4874" width="5" style="44" customWidth="1"/>
    <col min="4875" max="4875" width="18.375" style="44" customWidth="1"/>
    <col min="4876" max="4876" width="5.75" style="44" customWidth="1"/>
    <col min="4877" max="4877" width="5.875" style="44" customWidth="1"/>
    <col min="4878" max="4878" width="11.375" style="44" customWidth="1"/>
    <col min="4879" max="4879" width="13" style="44" customWidth="1"/>
    <col min="4880" max="4880" width="17.875" style="44" customWidth="1"/>
    <col min="4881" max="4881" width="15" style="44" bestFit="1" customWidth="1"/>
    <col min="4882" max="4882" width="17.125" style="44" customWidth="1"/>
    <col min="4883" max="4883" width="16.25" style="44" customWidth="1"/>
    <col min="4884" max="4884" width="10.125" style="44" customWidth="1"/>
    <col min="4885" max="4886" width="9" style="44"/>
    <col min="4887" max="4887" width="10.625" style="44" customWidth="1"/>
    <col min="4888" max="4888" width="17.25" style="44" bestFit="1" customWidth="1"/>
    <col min="4889" max="4889" width="9" style="44"/>
    <col min="4890" max="4890" width="17.25" style="44" bestFit="1" customWidth="1"/>
    <col min="4891" max="5129" width="9" style="44"/>
    <col min="5130" max="5130" width="5" style="44" customWidth="1"/>
    <col min="5131" max="5131" width="18.375" style="44" customWidth="1"/>
    <col min="5132" max="5132" width="5.75" style="44" customWidth="1"/>
    <col min="5133" max="5133" width="5.875" style="44" customWidth="1"/>
    <col min="5134" max="5134" width="11.375" style="44" customWidth="1"/>
    <col min="5135" max="5135" width="13" style="44" customWidth="1"/>
    <col min="5136" max="5136" width="17.875" style="44" customWidth="1"/>
    <col min="5137" max="5137" width="15" style="44" bestFit="1" customWidth="1"/>
    <col min="5138" max="5138" width="17.125" style="44" customWidth="1"/>
    <col min="5139" max="5139" width="16.25" style="44" customWidth="1"/>
    <col min="5140" max="5140" width="10.125" style="44" customWidth="1"/>
    <col min="5141" max="5142" width="9" style="44"/>
    <col min="5143" max="5143" width="10.625" style="44" customWidth="1"/>
    <col min="5144" max="5144" width="17.25" style="44" bestFit="1" customWidth="1"/>
    <col min="5145" max="5145" width="9" style="44"/>
    <col min="5146" max="5146" width="17.25" style="44" bestFit="1" customWidth="1"/>
    <col min="5147" max="5385" width="9" style="44"/>
    <col min="5386" max="5386" width="5" style="44" customWidth="1"/>
    <col min="5387" max="5387" width="18.375" style="44" customWidth="1"/>
    <col min="5388" max="5388" width="5.75" style="44" customWidth="1"/>
    <col min="5389" max="5389" width="5.875" style="44" customWidth="1"/>
    <col min="5390" max="5390" width="11.375" style="44" customWidth="1"/>
    <col min="5391" max="5391" width="13" style="44" customWidth="1"/>
    <col min="5392" max="5392" width="17.875" style="44" customWidth="1"/>
    <col min="5393" max="5393" width="15" style="44" bestFit="1" customWidth="1"/>
    <col min="5394" max="5394" width="17.125" style="44" customWidth="1"/>
    <col min="5395" max="5395" width="16.25" style="44" customWidth="1"/>
    <col min="5396" max="5396" width="10.125" style="44" customWidth="1"/>
    <col min="5397" max="5398" width="9" style="44"/>
    <col min="5399" max="5399" width="10.625" style="44" customWidth="1"/>
    <col min="5400" max="5400" width="17.25" style="44" bestFit="1" customWidth="1"/>
    <col min="5401" max="5401" width="9" style="44"/>
    <col min="5402" max="5402" width="17.25" style="44" bestFit="1" customWidth="1"/>
    <col min="5403" max="5641" width="9" style="44"/>
    <col min="5642" max="5642" width="5" style="44" customWidth="1"/>
    <col min="5643" max="5643" width="18.375" style="44" customWidth="1"/>
    <col min="5644" max="5644" width="5.75" style="44" customWidth="1"/>
    <col min="5645" max="5645" width="5.875" style="44" customWidth="1"/>
    <col min="5646" max="5646" width="11.375" style="44" customWidth="1"/>
    <col min="5647" max="5647" width="13" style="44" customWidth="1"/>
    <col min="5648" max="5648" width="17.875" style="44" customWidth="1"/>
    <col min="5649" max="5649" width="15" style="44" bestFit="1" customWidth="1"/>
    <col min="5650" max="5650" width="17.125" style="44" customWidth="1"/>
    <col min="5651" max="5651" width="16.25" style="44" customWidth="1"/>
    <col min="5652" max="5652" width="10.125" style="44" customWidth="1"/>
    <col min="5653" max="5654" width="9" style="44"/>
    <col min="5655" max="5655" width="10.625" style="44" customWidth="1"/>
    <col min="5656" max="5656" width="17.25" style="44" bestFit="1" customWidth="1"/>
    <col min="5657" max="5657" width="9" style="44"/>
    <col min="5658" max="5658" width="17.25" style="44" bestFit="1" customWidth="1"/>
    <col min="5659" max="5897" width="9" style="44"/>
    <col min="5898" max="5898" width="5" style="44" customWidth="1"/>
    <col min="5899" max="5899" width="18.375" style="44" customWidth="1"/>
    <col min="5900" max="5900" width="5.75" style="44" customWidth="1"/>
    <col min="5901" max="5901" width="5.875" style="44" customWidth="1"/>
    <col min="5902" max="5902" width="11.375" style="44" customWidth="1"/>
    <col min="5903" max="5903" width="13" style="44" customWidth="1"/>
    <col min="5904" max="5904" width="17.875" style="44" customWidth="1"/>
    <col min="5905" max="5905" width="15" style="44" bestFit="1" customWidth="1"/>
    <col min="5906" max="5906" width="17.125" style="44" customWidth="1"/>
    <col min="5907" max="5907" width="16.25" style="44" customWidth="1"/>
    <col min="5908" max="5908" width="10.125" style="44" customWidth="1"/>
    <col min="5909" max="5910" width="9" style="44"/>
    <col min="5911" max="5911" width="10.625" style="44" customWidth="1"/>
    <col min="5912" max="5912" width="17.25" style="44" bestFit="1" customWidth="1"/>
    <col min="5913" max="5913" width="9" style="44"/>
    <col min="5914" max="5914" width="17.25" style="44" bestFit="1" customWidth="1"/>
    <col min="5915" max="6153" width="9" style="44"/>
    <col min="6154" max="6154" width="5" style="44" customWidth="1"/>
    <col min="6155" max="6155" width="18.375" style="44" customWidth="1"/>
    <col min="6156" max="6156" width="5.75" style="44" customWidth="1"/>
    <col min="6157" max="6157" width="5.875" style="44" customWidth="1"/>
    <col min="6158" max="6158" width="11.375" style="44" customWidth="1"/>
    <col min="6159" max="6159" width="13" style="44" customWidth="1"/>
    <col min="6160" max="6160" width="17.875" style="44" customWidth="1"/>
    <col min="6161" max="6161" width="15" style="44" bestFit="1" customWidth="1"/>
    <col min="6162" max="6162" width="17.125" style="44" customWidth="1"/>
    <col min="6163" max="6163" width="16.25" style="44" customWidth="1"/>
    <col min="6164" max="6164" width="10.125" style="44" customWidth="1"/>
    <col min="6165" max="6166" width="9" style="44"/>
    <col min="6167" max="6167" width="10.625" style="44" customWidth="1"/>
    <col min="6168" max="6168" width="17.25" style="44" bestFit="1" customWidth="1"/>
    <col min="6169" max="6169" width="9" style="44"/>
    <col min="6170" max="6170" width="17.25" style="44" bestFit="1" customWidth="1"/>
    <col min="6171" max="6409" width="9" style="44"/>
    <col min="6410" max="6410" width="5" style="44" customWidth="1"/>
    <col min="6411" max="6411" width="18.375" style="44" customWidth="1"/>
    <col min="6412" max="6412" width="5.75" style="44" customWidth="1"/>
    <col min="6413" max="6413" width="5.875" style="44" customWidth="1"/>
    <col min="6414" max="6414" width="11.375" style="44" customWidth="1"/>
    <col min="6415" max="6415" width="13" style="44" customWidth="1"/>
    <col min="6416" max="6416" width="17.875" style="44" customWidth="1"/>
    <col min="6417" max="6417" width="15" style="44" bestFit="1" customWidth="1"/>
    <col min="6418" max="6418" width="17.125" style="44" customWidth="1"/>
    <col min="6419" max="6419" width="16.25" style="44" customWidth="1"/>
    <col min="6420" max="6420" width="10.125" style="44" customWidth="1"/>
    <col min="6421" max="6422" width="9" style="44"/>
    <col min="6423" max="6423" width="10.625" style="44" customWidth="1"/>
    <col min="6424" max="6424" width="17.25" style="44" bestFit="1" customWidth="1"/>
    <col min="6425" max="6425" width="9" style="44"/>
    <col min="6426" max="6426" width="17.25" style="44" bestFit="1" customWidth="1"/>
    <col min="6427" max="6665" width="9" style="44"/>
    <col min="6666" max="6666" width="5" style="44" customWidth="1"/>
    <col min="6667" max="6667" width="18.375" style="44" customWidth="1"/>
    <col min="6668" max="6668" width="5.75" style="44" customWidth="1"/>
    <col min="6669" max="6669" width="5.875" style="44" customWidth="1"/>
    <col min="6670" max="6670" width="11.375" style="44" customWidth="1"/>
    <col min="6671" max="6671" width="13" style="44" customWidth="1"/>
    <col min="6672" max="6672" width="17.875" style="44" customWidth="1"/>
    <col min="6673" max="6673" width="15" style="44" bestFit="1" customWidth="1"/>
    <col min="6674" max="6674" width="17.125" style="44" customWidth="1"/>
    <col min="6675" max="6675" width="16.25" style="44" customWidth="1"/>
    <col min="6676" max="6676" width="10.125" style="44" customWidth="1"/>
    <col min="6677" max="6678" width="9" style="44"/>
    <col min="6679" max="6679" width="10.625" style="44" customWidth="1"/>
    <col min="6680" max="6680" width="17.25" style="44" bestFit="1" customWidth="1"/>
    <col min="6681" max="6681" width="9" style="44"/>
    <col min="6682" max="6682" width="17.25" style="44" bestFit="1" customWidth="1"/>
    <col min="6683" max="6921" width="9" style="44"/>
    <col min="6922" max="6922" width="5" style="44" customWidth="1"/>
    <col min="6923" max="6923" width="18.375" style="44" customWidth="1"/>
    <col min="6924" max="6924" width="5.75" style="44" customWidth="1"/>
    <col min="6925" max="6925" width="5.875" style="44" customWidth="1"/>
    <col min="6926" max="6926" width="11.375" style="44" customWidth="1"/>
    <col min="6927" max="6927" width="13" style="44" customWidth="1"/>
    <col min="6928" max="6928" width="17.875" style="44" customWidth="1"/>
    <col min="6929" max="6929" width="15" style="44" bestFit="1" customWidth="1"/>
    <col min="6930" max="6930" width="17.125" style="44" customWidth="1"/>
    <col min="6931" max="6931" width="16.25" style="44" customWidth="1"/>
    <col min="6932" max="6932" width="10.125" style="44" customWidth="1"/>
    <col min="6933" max="6934" width="9" style="44"/>
    <col min="6935" max="6935" width="10.625" style="44" customWidth="1"/>
    <col min="6936" max="6936" width="17.25" style="44" bestFit="1" customWidth="1"/>
    <col min="6937" max="6937" width="9" style="44"/>
    <col min="6938" max="6938" width="17.25" style="44" bestFit="1" customWidth="1"/>
    <col min="6939" max="7177" width="9" style="44"/>
    <col min="7178" max="7178" width="5" style="44" customWidth="1"/>
    <col min="7179" max="7179" width="18.375" style="44" customWidth="1"/>
    <col min="7180" max="7180" width="5.75" style="44" customWidth="1"/>
    <col min="7181" max="7181" width="5.875" style="44" customWidth="1"/>
    <col min="7182" max="7182" width="11.375" style="44" customWidth="1"/>
    <col min="7183" max="7183" width="13" style="44" customWidth="1"/>
    <col min="7184" max="7184" width="17.875" style="44" customWidth="1"/>
    <col min="7185" max="7185" width="15" style="44" bestFit="1" customWidth="1"/>
    <col min="7186" max="7186" width="17.125" style="44" customWidth="1"/>
    <col min="7187" max="7187" width="16.25" style="44" customWidth="1"/>
    <col min="7188" max="7188" width="10.125" style="44" customWidth="1"/>
    <col min="7189" max="7190" width="9" style="44"/>
    <col min="7191" max="7191" width="10.625" style="44" customWidth="1"/>
    <col min="7192" max="7192" width="17.25" style="44" bestFit="1" customWidth="1"/>
    <col min="7193" max="7193" width="9" style="44"/>
    <col min="7194" max="7194" width="17.25" style="44" bestFit="1" customWidth="1"/>
    <col min="7195" max="7433" width="9" style="44"/>
    <col min="7434" max="7434" width="5" style="44" customWidth="1"/>
    <col min="7435" max="7435" width="18.375" style="44" customWidth="1"/>
    <col min="7436" max="7436" width="5.75" style="44" customWidth="1"/>
    <col min="7437" max="7437" width="5.875" style="44" customWidth="1"/>
    <col min="7438" max="7438" width="11.375" style="44" customWidth="1"/>
    <col min="7439" max="7439" width="13" style="44" customWidth="1"/>
    <col min="7440" max="7440" width="17.875" style="44" customWidth="1"/>
    <col min="7441" max="7441" width="15" style="44" bestFit="1" customWidth="1"/>
    <col min="7442" max="7442" width="17.125" style="44" customWidth="1"/>
    <col min="7443" max="7443" width="16.25" style="44" customWidth="1"/>
    <col min="7444" max="7444" width="10.125" style="44" customWidth="1"/>
    <col min="7445" max="7446" width="9" style="44"/>
    <col min="7447" max="7447" width="10.625" style="44" customWidth="1"/>
    <col min="7448" max="7448" width="17.25" style="44" bestFit="1" customWidth="1"/>
    <col min="7449" max="7449" width="9" style="44"/>
    <col min="7450" max="7450" width="17.25" style="44" bestFit="1" customWidth="1"/>
    <col min="7451" max="7689" width="9" style="44"/>
    <col min="7690" max="7690" width="5" style="44" customWidth="1"/>
    <col min="7691" max="7691" width="18.375" style="44" customWidth="1"/>
    <col min="7692" max="7692" width="5.75" style="44" customWidth="1"/>
    <col min="7693" max="7693" width="5.875" style="44" customWidth="1"/>
    <col min="7694" max="7694" width="11.375" style="44" customWidth="1"/>
    <col min="7695" max="7695" width="13" style="44" customWidth="1"/>
    <col min="7696" max="7696" width="17.875" style="44" customWidth="1"/>
    <col min="7697" max="7697" width="15" style="44" bestFit="1" customWidth="1"/>
    <col min="7698" max="7698" width="17.125" style="44" customWidth="1"/>
    <col min="7699" max="7699" width="16.25" style="44" customWidth="1"/>
    <col min="7700" max="7700" width="10.125" style="44" customWidth="1"/>
    <col min="7701" max="7702" width="9" style="44"/>
    <col min="7703" max="7703" width="10.625" style="44" customWidth="1"/>
    <col min="7704" max="7704" width="17.25" style="44" bestFit="1" customWidth="1"/>
    <col min="7705" max="7705" width="9" style="44"/>
    <col min="7706" max="7706" width="17.25" style="44" bestFit="1" customWidth="1"/>
    <col min="7707" max="7945" width="9" style="44"/>
    <col min="7946" max="7946" width="5" style="44" customWidth="1"/>
    <col min="7947" max="7947" width="18.375" style="44" customWidth="1"/>
    <col min="7948" max="7948" width="5.75" style="44" customWidth="1"/>
    <col min="7949" max="7949" width="5.875" style="44" customWidth="1"/>
    <col min="7950" max="7950" width="11.375" style="44" customWidth="1"/>
    <col min="7951" max="7951" width="13" style="44" customWidth="1"/>
    <col min="7952" max="7952" width="17.875" style="44" customWidth="1"/>
    <col min="7953" max="7953" width="15" style="44" bestFit="1" customWidth="1"/>
    <col min="7954" max="7954" width="17.125" style="44" customWidth="1"/>
    <col min="7955" max="7955" width="16.25" style="44" customWidth="1"/>
    <col min="7956" max="7956" width="10.125" style="44" customWidth="1"/>
    <col min="7957" max="7958" width="9" style="44"/>
    <col min="7959" max="7959" width="10.625" style="44" customWidth="1"/>
    <col min="7960" max="7960" width="17.25" style="44" bestFit="1" customWidth="1"/>
    <col min="7961" max="7961" width="9" style="44"/>
    <col min="7962" max="7962" width="17.25" style="44" bestFit="1" customWidth="1"/>
    <col min="7963" max="8201" width="9" style="44"/>
    <col min="8202" max="8202" width="5" style="44" customWidth="1"/>
    <col min="8203" max="8203" width="18.375" style="44" customWidth="1"/>
    <col min="8204" max="8204" width="5.75" style="44" customWidth="1"/>
    <col min="8205" max="8205" width="5.875" style="44" customWidth="1"/>
    <col min="8206" max="8206" width="11.375" style="44" customWidth="1"/>
    <col min="8207" max="8207" width="13" style="44" customWidth="1"/>
    <col min="8208" max="8208" width="17.875" style="44" customWidth="1"/>
    <col min="8209" max="8209" width="15" style="44" bestFit="1" customWidth="1"/>
    <col min="8210" max="8210" width="17.125" style="44" customWidth="1"/>
    <col min="8211" max="8211" width="16.25" style="44" customWidth="1"/>
    <col min="8212" max="8212" width="10.125" style="44" customWidth="1"/>
    <col min="8213" max="8214" width="9" style="44"/>
    <col min="8215" max="8215" width="10.625" style="44" customWidth="1"/>
    <col min="8216" max="8216" width="17.25" style="44" bestFit="1" customWidth="1"/>
    <col min="8217" max="8217" width="9" style="44"/>
    <col min="8218" max="8218" width="17.25" style="44" bestFit="1" customWidth="1"/>
    <col min="8219" max="8457" width="9" style="44"/>
    <col min="8458" max="8458" width="5" style="44" customWidth="1"/>
    <col min="8459" max="8459" width="18.375" style="44" customWidth="1"/>
    <col min="8460" max="8460" width="5.75" style="44" customWidth="1"/>
    <col min="8461" max="8461" width="5.875" style="44" customWidth="1"/>
    <col min="8462" max="8462" width="11.375" style="44" customWidth="1"/>
    <col min="8463" max="8463" width="13" style="44" customWidth="1"/>
    <col min="8464" max="8464" width="17.875" style="44" customWidth="1"/>
    <col min="8465" max="8465" width="15" style="44" bestFit="1" customWidth="1"/>
    <col min="8466" max="8466" width="17.125" style="44" customWidth="1"/>
    <col min="8467" max="8467" width="16.25" style="44" customWidth="1"/>
    <col min="8468" max="8468" width="10.125" style="44" customWidth="1"/>
    <col min="8469" max="8470" width="9" style="44"/>
    <col min="8471" max="8471" width="10.625" style="44" customWidth="1"/>
    <col min="8472" max="8472" width="17.25" style="44" bestFit="1" customWidth="1"/>
    <col min="8473" max="8473" width="9" style="44"/>
    <col min="8474" max="8474" width="17.25" style="44" bestFit="1" customWidth="1"/>
    <col min="8475" max="8713" width="9" style="44"/>
    <col min="8714" max="8714" width="5" style="44" customWidth="1"/>
    <col min="8715" max="8715" width="18.375" style="44" customWidth="1"/>
    <col min="8716" max="8716" width="5.75" style="44" customWidth="1"/>
    <col min="8717" max="8717" width="5.875" style="44" customWidth="1"/>
    <col min="8718" max="8718" width="11.375" style="44" customWidth="1"/>
    <col min="8719" max="8719" width="13" style="44" customWidth="1"/>
    <col min="8720" max="8720" width="17.875" style="44" customWidth="1"/>
    <col min="8721" max="8721" width="15" style="44" bestFit="1" customWidth="1"/>
    <col min="8722" max="8722" width="17.125" style="44" customWidth="1"/>
    <col min="8723" max="8723" width="16.25" style="44" customWidth="1"/>
    <col min="8724" max="8724" width="10.125" style="44" customWidth="1"/>
    <col min="8725" max="8726" width="9" style="44"/>
    <col min="8727" max="8727" width="10.625" style="44" customWidth="1"/>
    <col min="8728" max="8728" width="17.25" style="44" bestFit="1" customWidth="1"/>
    <col min="8729" max="8729" width="9" style="44"/>
    <col min="8730" max="8730" width="17.25" style="44" bestFit="1" customWidth="1"/>
    <col min="8731" max="8969" width="9" style="44"/>
    <col min="8970" max="8970" width="5" style="44" customWidth="1"/>
    <col min="8971" max="8971" width="18.375" style="44" customWidth="1"/>
    <col min="8972" max="8972" width="5.75" style="44" customWidth="1"/>
    <col min="8973" max="8973" width="5.875" style="44" customWidth="1"/>
    <col min="8974" max="8974" width="11.375" style="44" customWidth="1"/>
    <col min="8975" max="8975" width="13" style="44" customWidth="1"/>
    <col min="8976" max="8976" width="17.875" style="44" customWidth="1"/>
    <col min="8977" max="8977" width="15" style="44" bestFit="1" customWidth="1"/>
    <col min="8978" max="8978" width="17.125" style="44" customWidth="1"/>
    <col min="8979" max="8979" width="16.25" style="44" customWidth="1"/>
    <col min="8980" max="8980" width="10.125" style="44" customWidth="1"/>
    <col min="8981" max="8982" width="9" style="44"/>
    <col min="8983" max="8983" width="10.625" style="44" customWidth="1"/>
    <col min="8984" max="8984" width="17.25" style="44" bestFit="1" customWidth="1"/>
    <col min="8985" max="8985" width="9" style="44"/>
    <col min="8986" max="8986" width="17.25" style="44" bestFit="1" customWidth="1"/>
    <col min="8987" max="9225" width="9" style="44"/>
    <col min="9226" max="9226" width="5" style="44" customWidth="1"/>
    <col min="9227" max="9227" width="18.375" style="44" customWidth="1"/>
    <col min="9228" max="9228" width="5.75" style="44" customWidth="1"/>
    <col min="9229" max="9229" width="5.875" style="44" customWidth="1"/>
    <col min="9230" max="9230" width="11.375" style="44" customWidth="1"/>
    <col min="9231" max="9231" width="13" style="44" customWidth="1"/>
    <col min="9232" max="9232" width="17.875" style="44" customWidth="1"/>
    <col min="9233" max="9233" width="15" style="44" bestFit="1" customWidth="1"/>
    <col min="9234" max="9234" width="17.125" style="44" customWidth="1"/>
    <col min="9235" max="9235" width="16.25" style="44" customWidth="1"/>
    <col min="9236" max="9236" width="10.125" style="44" customWidth="1"/>
    <col min="9237" max="9238" width="9" style="44"/>
    <col min="9239" max="9239" width="10.625" style="44" customWidth="1"/>
    <col min="9240" max="9240" width="17.25" style="44" bestFit="1" customWidth="1"/>
    <col min="9241" max="9241" width="9" style="44"/>
    <col min="9242" max="9242" width="17.25" style="44" bestFit="1" customWidth="1"/>
    <col min="9243" max="9481" width="9" style="44"/>
    <col min="9482" max="9482" width="5" style="44" customWidth="1"/>
    <col min="9483" max="9483" width="18.375" style="44" customWidth="1"/>
    <col min="9484" max="9484" width="5.75" style="44" customWidth="1"/>
    <col min="9485" max="9485" width="5.875" style="44" customWidth="1"/>
    <col min="9486" max="9486" width="11.375" style="44" customWidth="1"/>
    <col min="9487" max="9487" width="13" style="44" customWidth="1"/>
    <col min="9488" max="9488" width="17.875" style="44" customWidth="1"/>
    <col min="9489" max="9489" width="15" style="44" bestFit="1" customWidth="1"/>
    <col min="9490" max="9490" width="17.125" style="44" customWidth="1"/>
    <col min="9491" max="9491" width="16.25" style="44" customWidth="1"/>
    <col min="9492" max="9492" width="10.125" style="44" customWidth="1"/>
    <col min="9493" max="9494" width="9" style="44"/>
    <col min="9495" max="9495" width="10.625" style="44" customWidth="1"/>
    <col min="9496" max="9496" width="17.25" style="44" bestFit="1" customWidth="1"/>
    <col min="9497" max="9497" width="9" style="44"/>
    <col min="9498" max="9498" width="17.25" style="44" bestFit="1" customWidth="1"/>
    <col min="9499" max="9737" width="9" style="44"/>
    <col min="9738" max="9738" width="5" style="44" customWidth="1"/>
    <col min="9739" max="9739" width="18.375" style="44" customWidth="1"/>
    <col min="9740" max="9740" width="5.75" style="44" customWidth="1"/>
    <col min="9741" max="9741" width="5.875" style="44" customWidth="1"/>
    <col min="9742" max="9742" width="11.375" style="44" customWidth="1"/>
    <col min="9743" max="9743" width="13" style="44" customWidth="1"/>
    <col min="9744" max="9744" width="17.875" style="44" customWidth="1"/>
    <col min="9745" max="9745" width="15" style="44" bestFit="1" customWidth="1"/>
    <col min="9746" max="9746" width="17.125" style="44" customWidth="1"/>
    <col min="9747" max="9747" width="16.25" style="44" customWidth="1"/>
    <col min="9748" max="9748" width="10.125" style="44" customWidth="1"/>
    <col min="9749" max="9750" width="9" style="44"/>
    <col min="9751" max="9751" width="10.625" style="44" customWidth="1"/>
    <col min="9752" max="9752" width="17.25" style="44" bestFit="1" customWidth="1"/>
    <col min="9753" max="9753" width="9" style="44"/>
    <col min="9754" max="9754" width="17.25" style="44" bestFit="1" customWidth="1"/>
    <col min="9755" max="9993" width="9" style="44"/>
    <col min="9994" max="9994" width="5" style="44" customWidth="1"/>
    <col min="9995" max="9995" width="18.375" style="44" customWidth="1"/>
    <col min="9996" max="9996" width="5.75" style="44" customWidth="1"/>
    <col min="9997" max="9997" width="5.875" style="44" customWidth="1"/>
    <col min="9998" max="9998" width="11.375" style="44" customWidth="1"/>
    <col min="9999" max="9999" width="13" style="44" customWidth="1"/>
    <col min="10000" max="10000" width="17.875" style="44" customWidth="1"/>
    <col min="10001" max="10001" width="15" style="44" bestFit="1" customWidth="1"/>
    <col min="10002" max="10002" width="17.125" style="44" customWidth="1"/>
    <col min="10003" max="10003" width="16.25" style="44" customWidth="1"/>
    <col min="10004" max="10004" width="10.125" style="44" customWidth="1"/>
    <col min="10005" max="10006" width="9" style="44"/>
    <col min="10007" max="10007" width="10.625" style="44" customWidth="1"/>
    <col min="10008" max="10008" width="17.25" style="44" bestFit="1" customWidth="1"/>
    <col min="10009" max="10009" width="9" style="44"/>
    <col min="10010" max="10010" width="17.25" style="44" bestFit="1" customWidth="1"/>
    <col min="10011" max="10249" width="9" style="44"/>
    <col min="10250" max="10250" width="5" style="44" customWidth="1"/>
    <col min="10251" max="10251" width="18.375" style="44" customWidth="1"/>
    <col min="10252" max="10252" width="5.75" style="44" customWidth="1"/>
    <col min="10253" max="10253" width="5.875" style="44" customWidth="1"/>
    <col min="10254" max="10254" width="11.375" style="44" customWidth="1"/>
    <col min="10255" max="10255" width="13" style="44" customWidth="1"/>
    <col min="10256" max="10256" width="17.875" style="44" customWidth="1"/>
    <col min="10257" max="10257" width="15" style="44" bestFit="1" customWidth="1"/>
    <col min="10258" max="10258" width="17.125" style="44" customWidth="1"/>
    <col min="10259" max="10259" width="16.25" style="44" customWidth="1"/>
    <col min="10260" max="10260" width="10.125" style="44" customWidth="1"/>
    <col min="10261" max="10262" width="9" style="44"/>
    <col min="10263" max="10263" width="10.625" style="44" customWidth="1"/>
    <col min="10264" max="10264" width="17.25" style="44" bestFit="1" customWidth="1"/>
    <col min="10265" max="10265" width="9" style="44"/>
    <col min="10266" max="10266" width="17.25" style="44" bestFit="1" customWidth="1"/>
    <col min="10267" max="10505" width="9" style="44"/>
    <col min="10506" max="10506" width="5" style="44" customWidth="1"/>
    <col min="10507" max="10507" width="18.375" style="44" customWidth="1"/>
    <col min="10508" max="10508" width="5.75" style="44" customWidth="1"/>
    <col min="10509" max="10509" width="5.875" style="44" customWidth="1"/>
    <col min="10510" max="10510" width="11.375" style="44" customWidth="1"/>
    <col min="10511" max="10511" width="13" style="44" customWidth="1"/>
    <col min="10512" max="10512" width="17.875" style="44" customWidth="1"/>
    <col min="10513" max="10513" width="15" style="44" bestFit="1" customWidth="1"/>
    <col min="10514" max="10514" width="17.125" style="44" customWidth="1"/>
    <col min="10515" max="10515" width="16.25" style="44" customWidth="1"/>
    <col min="10516" max="10516" width="10.125" style="44" customWidth="1"/>
    <col min="10517" max="10518" width="9" style="44"/>
    <col min="10519" max="10519" width="10.625" style="44" customWidth="1"/>
    <col min="10520" max="10520" width="17.25" style="44" bestFit="1" customWidth="1"/>
    <col min="10521" max="10521" width="9" style="44"/>
    <col min="10522" max="10522" width="17.25" style="44" bestFit="1" customWidth="1"/>
    <col min="10523" max="10761" width="9" style="44"/>
    <col min="10762" max="10762" width="5" style="44" customWidth="1"/>
    <col min="10763" max="10763" width="18.375" style="44" customWidth="1"/>
    <col min="10764" max="10764" width="5.75" style="44" customWidth="1"/>
    <col min="10765" max="10765" width="5.875" style="44" customWidth="1"/>
    <col min="10766" max="10766" width="11.375" style="44" customWidth="1"/>
    <col min="10767" max="10767" width="13" style="44" customWidth="1"/>
    <col min="10768" max="10768" width="17.875" style="44" customWidth="1"/>
    <col min="10769" max="10769" width="15" style="44" bestFit="1" customWidth="1"/>
    <col min="10770" max="10770" width="17.125" style="44" customWidth="1"/>
    <col min="10771" max="10771" width="16.25" style="44" customWidth="1"/>
    <col min="10772" max="10772" width="10.125" style="44" customWidth="1"/>
    <col min="10773" max="10774" width="9" style="44"/>
    <col min="10775" max="10775" width="10.625" style="44" customWidth="1"/>
    <col min="10776" max="10776" width="17.25" style="44" bestFit="1" customWidth="1"/>
    <col min="10777" max="10777" width="9" style="44"/>
    <col min="10778" max="10778" width="17.25" style="44" bestFit="1" customWidth="1"/>
    <col min="10779" max="11017" width="9" style="44"/>
    <col min="11018" max="11018" width="5" style="44" customWidth="1"/>
    <col min="11019" max="11019" width="18.375" style="44" customWidth="1"/>
    <col min="11020" max="11020" width="5.75" style="44" customWidth="1"/>
    <col min="11021" max="11021" width="5.875" style="44" customWidth="1"/>
    <col min="11022" max="11022" width="11.375" style="44" customWidth="1"/>
    <col min="11023" max="11023" width="13" style="44" customWidth="1"/>
    <col min="11024" max="11024" width="17.875" style="44" customWidth="1"/>
    <col min="11025" max="11025" width="15" style="44" bestFit="1" customWidth="1"/>
    <col min="11026" max="11026" width="17.125" style="44" customWidth="1"/>
    <col min="11027" max="11027" width="16.25" style="44" customWidth="1"/>
    <col min="11028" max="11028" width="10.125" style="44" customWidth="1"/>
    <col min="11029" max="11030" width="9" style="44"/>
    <col min="11031" max="11031" width="10.625" style="44" customWidth="1"/>
    <col min="11032" max="11032" width="17.25" style="44" bestFit="1" customWidth="1"/>
    <col min="11033" max="11033" width="9" style="44"/>
    <col min="11034" max="11034" width="17.25" style="44" bestFit="1" customWidth="1"/>
    <col min="11035" max="11273" width="9" style="44"/>
    <col min="11274" max="11274" width="5" style="44" customWidth="1"/>
    <col min="11275" max="11275" width="18.375" style="44" customWidth="1"/>
    <col min="11276" max="11276" width="5.75" style="44" customWidth="1"/>
    <col min="11277" max="11277" width="5.875" style="44" customWidth="1"/>
    <col min="11278" max="11278" width="11.375" style="44" customWidth="1"/>
    <col min="11279" max="11279" width="13" style="44" customWidth="1"/>
    <col min="11280" max="11280" width="17.875" style="44" customWidth="1"/>
    <col min="11281" max="11281" width="15" style="44" bestFit="1" customWidth="1"/>
    <col min="11282" max="11282" width="17.125" style="44" customWidth="1"/>
    <col min="11283" max="11283" width="16.25" style="44" customWidth="1"/>
    <col min="11284" max="11284" width="10.125" style="44" customWidth="1"/>
    <col min="11285" max="11286" width="9" style="44"/>
    <col min="11287" max="11287" width="10.625" style="44" customWidth="1"/>
    <col min="11288" max="11288" width="17.25" style="44" bestFit="1" customWidth="1"/>
    <col min="11289" max="11289" width="9" style="44"/>
    <col min="11290" max="11290" width="17.25" style="44" bestFit="1" customWidth="1"/>
    <col min="11291" max="11529" width="9" style="44"/>
    <col min="11530" max="11530" width="5" style="44" customWidth="1"/>
    <col min="11531" max="11531" width="18.375" style="44" customWidth="1"/>
    <col min="11532" max="11532" width="5.75" style="44" customWidth="1"/>
    <col min="11533" max="11533" width="5.875" style="44" customWidth="1"/>
    <col min="11534" max="11534" width="11.375" style="44" customWidth="1"/>
    <col min="11535" max="11535" width="13" style="44" customWidth="1"/>
    <col min="11536" max="11536" width="17.875" style="44" customWidth="1"/>
    <col min="11537" max="11537" width="15" style="44" bestFit="1" customWidth="1"/>
    <col min="11538" max="11538" width="17.125" style="44" customWidth="1"/>
    <col min="11539" max="11539" width="16.25" style="44" customWidth="1"/>
    <col min="11540" max="11540" width="10.125" style="44" customWidth="1"/>
    <col min="11541" max="11542" width="9" style="44"/>
    <col min="11543" max="11543" width="10.625" style="44" customWidth="1"/>
    <col min="11544" max="11544" width="17.25" style="44" bestFit="1" customWidth="1"/>
    <col min="11545" max="11545" width="9" style="44"/>
    <col min="11546" max="11546" width="17.25" style="44" bestFit="1" customWidth="1"/>
    <col min="11547" max="11785" width="9" style="44"/>
    <col min="11786" max="11786" width="5" style="44" customWidth="1"/>
    <col min="11787" max="11787" width="18.375" style="44" customWidth="1"/>
    <col min="11788" max="11788" width="5.75" style="44" customWidth="1"/>
    <col min="11789" max="11789" width="5.875" style="44" customWidth="1"/>
    <col min="11790" max="11790" width="11.375" style="44" customWidth="1"/>
    <col min="11791" max="11791" width="13" style="44" customWidth="1"/>
    <col min="11792" max="11792" width="17.875" style="44" customWidth="1"/>
    <col min="11793" max="11793" width="15" style="44" bestFit="1" customWidth="1"/>
    <col min="11794" max="11794" width="17.125" style="44" customWidth="1"/>
    <col min="11795" max="11795" width="16.25" style="44" customWidth="1"/>
    <col min="11796" max="11796" width="10.125" style="44" customWidth="1"/>
    <col min="11797" max="11798" width="9" style="44"/>
    <col min="11799" max="11799" width="10.625" style="44" customWidth="1"/>
    <col min="11800" max="11800" width="17.25" style="44" bestFit="1" customWidth="1"/>
    <col min="11801" max="11801" width="9" style="44"/>
    <col min="11802" max="11802" width="17.25" style="44" bestFit="1" customWidth="1"/>
    <col min="11803" max="12041" width="9" style="44"/>
    <col min="12042" max="12042" width="5" style="44" customWidth="1"/>
    <col min="12043" max="12043" width="18.375" style="44" customWidth="1"/>
    <col min="12044" max="12044" width="5.75" style="44" customWidth="1"/>
    <col min="12045" max="12045" width="5.875" style="44" customWidth="1"/>
    <col min="12046" max="12046" width="11.375" style="44" customWidth="1"/>
    <col min="12047" max="12047" width="13" style="44" customWidth="1"/>
    <col min="12048" max="12048" width="17.875" style="44" customWidth="1"/>
    <col min="12049" max="12049" width="15" style="44" bestFit="1" customWidth="1"/>
    <col min="12050" max="12050" width="17.125" style="44" customWidth="1"/>
    <col min="12051" max="12051" width="16.25" style="44" customWidth="1"/>
    <col min="12052" max="12052" width="10.125" style="44" customWidth="1"/>
    <col min="12053" max="12054" width="9" style="44"/>
    <col min="12055" max="12055" width="10.625" style="44" customWidth="1"/>
    <col min="12056" max="12056" width="17.25" style="44" bestFit="1" customWidth="1"/>
    <col min="12057" max="12057" width="9" style="44"/>
    <col min="12058" max="12058" width="17.25" style="44" bestFit="1" customWidth="1"/>
    <col min="12059" max="12297" width="9" style="44"/>
    <col min="12298" max="12298" width="5" style="44" customWidth="1"/>
    <col min="12299" max="12299" width="18.375" style="44" customWidth="1"/>
    <col min="12300" max="12300" width="5.75" style="44" customWidth="1"/>
    <col min="12301" max="12301" width="5.875" style="44" customWidth="1"/>
    <col min="12302" max="12302" width="11.375" style="44" customWidth="1"/>
    <col min="12303" max="12303" width="13" style="44" customWidth="1"/>
    <col min="12304" max="12304" width="17.875" style="44" customWidth="1"/>
    <col min="12305" max="12305" width="15" style="44" bestFit="1" customWidth="1"/>
    <col min="12306" max="12306" width="17.125" style="44" customWidth="1"/>
    <col min="12307" max="12307" width="16.25" style="44" customWidth="1"/>
    <col min="12308" max="12308" width="10.125" style="44" customWidth="1"/>
    <col min="12309" max="12310" width="9" style="44"/>
    <col min="12311" max="12311" width="10.625" style="44" customWidth="1"/>
    <col min="12312" max="12312" width="17.25" style="44" bestFit="1" customWidth="1"/>
    <col min="12313" max="12313" width="9" style="44"/>
    <col min="12314" max="12314" width="17.25" style="44" bestFit="1" customWidth="1"/>
    <col min="12315" max="12553" width="9" style="44"/>
    <col min="12554" max="12554" width="5" style="44" customWidth="1"/>
    <col min="12555" max="12555" width="18.375" style="44" customWidth="1"/>
    <col min="12556" max="12556" width="5.75" style="44" customWidth="1"/>
    <col min="12557" max="12557" width="5.875" style="44" customWidth="1"/>
    <col min="12558" max="12558" width="11.375" style="44" customWidth="1"/>
    <col min="12559" max="12559" width="13" style="44" customWidth="1"/>
    <col min="12560" max="12560" width="17.875" style="44" customWidth="1"/>
    <col min="12561" max="12561" width="15" style="44" bestFit="1" customWidth="1"/>
    <col min="12562" max="12562" width="17.125" style="44" customWidth="1"/>
    <col min="12563" max="12563" width="16.25" style="44" customWidth="1"/>
    <col min="12564" max="12564" width="10.125" style="44" customWidth="1"/>
    <col min="12565" max="12566" width="9" style="44"/>
    <col min="12567" max="12567" width="10.625" style="44" customWidth="1"/>
    <col min="12568" max="12568" width="17.25" style="44" bestFit="1" customWidth="1"/>
    <col min="12569" max="12569" width="9" style="44"/>
    <col min="12570" max="12570" width="17.25" style="44" bestFit="1" customWidth="1"/>
    <col min="12571" max="12809" width="9" style="44"/>
    <col min="12810" max="12810" width="5" style="44" customWidth="1"/>
    <col min="12811" max="12811" width="18.375" style="44" customWidth="1"/>
    <col min="12812" max="12812" width="5.75" style="44" customWidth="1"/>
    <col min="12813" max="12813" width="5.875" style="44" customWidth="1"/>
    <col min="12814" max="12814" width="11.375" style="44" customWidth="1"/>
    <col min="12815" max="12815" width="13" style="44" customWidth="1"/>
    <col min="12816" max="12816" width="17.875" style="44" customWidth="1"/>
    <col min="12817" max="12817" width="15" style="44" bestFit="1" customWidth="1"/>
    <col min="12818" max="12818" width="17.125" style="44" customWidth="1"/>
    <col min="12819" max="12819" width="16.25" style="44" customWidth="1"/>
    <col min="12820" max="12820" width="10.125" style="44" customWidth="1"/>
    <col min="12821" max="12822" width="9" style="44"/>
    <col min="12823" max="12823" width="10.625" style="44" customWidth="1"/>
    <col min="12824" max="12824" width="17.25" style="44" bestFit="1" customWidth="1"/>
    <col min="12825" max="12825" width="9" style="44"/>
    <col min="12826" max="12826" width="17.25" style="44" bestFit="1" customWidth="1"/>
    <col min="12827" max="13065" width="9" style="44"/>
    <col min="13066" max="13066" width="5" style="44" customWidth="1"/>
    <col min="13067" max="13067" width="18.375" style="44" customWidth="1"/>
    <col min="13068" max="13068" width="5.75" style="44" customWidth="1"/>
    <col min="13069" max="13069" width="5.875" style="44" customWidth="1"/>
    <col min="13070" max="13070" width="11.375" style="44" customWidth="1"/>
    <col min="13071" max="13071" width="13" style="44" customWidth="1"/>
    <col min="13072" max="13072" width="17.875" style="44" customWidth="1"/>
    <col min="13073" max="13073" width="15" style="44" bestFit="1" customWidth="1"/>
    <col min="13074" max="13074" width="17.125" style="44" customWidth="1"/>
    <col min="13075" max="13075" width="16.25" style="44" customWidth="1"/>
    <col min="13076" max="13076" width="10.125" style="44" customWidth="1"/>
    <col min="13077" max="13078" width="9" style="44"/>
    <col min="13079" max="13079" width="10.625" style="44" customWidth="1"/>
    <col min="13080" max="13080" width="17.25" style="44" bestFit="1" customWidth="1"/>
    <col min="13081" max="13081" width="9" style="44"/>
    <col min="13082" max="13082" width="17.25" style="44" bestFit="1" customWidth="1"/>
    <col min="13083" max="13321" width="9" style="44"/>
    <col min="13322" max="13322" width="5" style="44" customWidth="1"/>
    <col min="13323" max="13323" width="18.375" style="44" customWidth="1"/>
    <col min="13324" max="13324" width="5.75" style="44" customWidth="1"/>
    <col min="13325" max="13325" width="5.875" style="44" customWidth="1"/>
    <col min="13326" max="13326" width="11.375" style="44" customWidth="1"/>
    <col min="13327" max="13327" width="13" style="44" customWidth="1"/>
    <col min="13328" max="13328" width="17.875" style="44" customWidth="1"/>
    <col min="13329" max="13329" width="15" style="44" bestFit="1" customWidth="1"/>
    <col min="13330" max="13330" width="17.125" style="44" customWidth="1"/>
    <col min="13331" max="13331" width="16.25" style="44" customWidth="1"/>
    <col min="13332" max="13332" width="10.125" style="44" customWidth="1"/>
    <col min="13333" max="13334" width="9" style="44"/>
    <col min="13335" max="13335" width="10.625" style="44" customWidth="1"/>
    <col min="13336" max="13336" width="17.25" style="44" bestFit="1" customWidth="1"/>
    <col min="13337" max="13337" width="9" style="44"/>
    <col min="13338" max="13338" width="17.25" style="44" bestFit="1" customWidth="1"/>
    <col min="13339" max="13577" width="9" style="44"/>
    <col min="13578" max="13578" width="5" style="44" customWidth="1"/>
    <col min="13579" max="13579" width="18.375" style="44" customWidth="1"/>
    <col min="13580" max="13580" width="5.75" style="44" customWidth="1"/>
    <col min="13581" max="13581" width="5.875" style="44" customWidth="1"/>
    <col min="13582" max="13582" width="11.375" style="44" customWidth="1"/>
    <col min="13583" max="13583" width="13" style="44" customWidth="1"/>
    <col min="13584" max="13584" width="17.875" style="44" customWidth="1"/>
    <col min="13585" max="13585" width="15" style="44" bestFit="1" customWidth="1"/>
    <col min="13586" max="13586" width="17.125" style="44" customWidth="1"/>
    <col min="13587" max="13587" width="16.25" style="44" customWidth="1"/>
    <col min="13588" max="13588" width="10.125" style="44" customWidth="1"/>
    <col min="13589" max="13590" width="9" style="44"/>
    <col min="13591" max="13591" width="10.625" style="44" customWidth="1"/>
    <col min="13592" max="13592" width="17.25" style="44" bestFit="1" customWidth="1"/>
    <col min="13593" max="13593" width="9" style="44"/>
    <col min="13594" max="13594" width="17.25" style="44" bestFit="1" customWidth="1"/>
    <col min="13595" max="13833" width="9" style="44"/>
    <col min="13834" max="13834" width="5" style="44" customWidth="1"/>
    <col min="13835" max="13835" width="18.375" style="44" customWidth="1"/>
    <col min="13836" max="13836" width="5.75" style="44" customWidth="1"/>
    <col min="13837" max="13837" width="5.875" style="44" customWidth="1"/>
    <col min="13838" max="13838" width="11.375" style="44" customWidth="1"/>
    <col min="13839" max="13839" width="13" style="44" customWidth="1"/>
    <col min="13840" max="13840" width="17.875" style="44" customWidth="1"/>
    <col min="13841" max="13841" width="15" style="44" bestFit="1" customWidth="1"/>
    <col min="13842" max="13842" width="17.125" style="44" customWidth="1"/>
    <col min="13843" max="13843" width="16.25" style="44" customWidth="1"/>
    <col min="13844" max="13844" width="10.125" style="44" customWidth="1"/>
    <col min="13845" max="13846" width="9" style="44"/>
    <col min="13847" max="13847" width="10.625" style="44" customWidth="1"/>
    <col min="13848" max="13848" width="17.25" style="44" bestFit="1" customWidth="1"/>
    <col min="13849" max="13849" width="9" style="44"/>
    <col min="13850" max="13850" width="17.25" style="44" bestFit="1" customWidth="1"/>
    <col min="13851" max="14089" width="9" style="44"/>
    <col min="14090" max="14090" width="5" style="44" customWidth="1"/>
    <col min="14091" max="14091" width="18.375" style="44" customWidth="1"/>
    <col min="14092" max="14092" width="5.75" style="44" customWidth="1"/>
    <col min="14093" max="14093" width="5.875" style="44" customWidth="1"/>
    <col min="14094" max="14094" width="11.375" style="44" customWidth="1"/>
    <col min="14095" max="14095" width="13" style="44" customWidth="1"/>
    <col min="14096" max="14096" width="17.875" style="44" customWidth="1"/>
    <col min="14097" max="14097" width="15" style="44" bestFit="1" customWidth="1"/>
    <col min="14098" max="14098" width="17.125" style="44" customWidth="1"/>
    <col min="14099" max="14099" width="16.25" style="44" customWidth="1"/>
    <col min="14100" max="14100" width="10.125" style="44" customWidth="1"/>
    <col min="14101" max="14102" width="9" style="44"/>
    <col min="14103" max="14103" width="10.625" style="44" customWidth="1"/>
    <col min="14104" max="14104" width="17.25" style="44" bestFit="1" customWidth="1"/>
    <col min="14105" max="14105" width="9" style="44"/>
    <col min="14106" max="14106" width="17.25" style="44" bestFit="1" customWidth="1"/>
    <col min="14107" max="14345" width="9" style="44"/>
    <col min="14346" max="14346" width="5" style="44" customWidth="1"/>
    <col min="14347" max="14347" width="18.375" style="44" customWidth="1"/>
    <col min="14348" max="14348" width="5.75" style="44" customWidth="1"/>
    <col min="14349" max="14349" width="5.875" style="44" customWidth="1"/>
    <col min="14350" max="14350" width="11.375" style="44" customWidth="1"/>
    <col min="14351" max="14351" width="13" style="44" customWidth="1"/>
    <col min="14352" max="14352" width="17.875" style="44" customWidth="1"/>
    <col min="14353" max="14353" width="15" style="44" bestFit="1" customWidth="1"/>
    <col min="14354" max="14354" width="17.125" style="44" customWidth="1"/>
    <col min="14355" max="14355" width="16.25" style="44" customWidth="1"/>
    <col min="14356" max="14356" width="10.125" style="44" customWidth="1"/>
    <col min="14357" max="14358" width="9" style="44"/>
    <col min="14359" max="14359" width="10.625" style="44" customWidth="1"/>
    <col min="14360" max="14360" width="17.25" style="44" bestFit="1" customWidth="1"/>
    <col min="14361" max="14361" width="9" style="44"/>
    <col min="14362" max="14362" width="17.25" style="44" bestFit="1" customWidth="1"/>
    <col min="14363" max="14601" width="9" style="44"/>
    <col min="14602" max="14602" width="5" style="44" customWidth="1"/>
    <col min="14603" max="14603" width="18.375" style="44" customWidth="1"/>
    <col min="14604" max="14604" width="5.75" style="44" customWidth="1"/>
    <col min="14605" max="14605" width="5.875" style="44" customWidth="1"/>
    <col min="14606" max="14606" width="11.375" style="44" customWidth="1"/>
    <col min="14607" max="14607" width="13" style="44" customWidth="1"/>
    <col min="14608" max="14608" width="17.875" style="44" customWidth="1"/>
    <col min="14609" max="14609" width="15" style="44" bestFit="1" customWidth="1"/>
    <col min="14610" max="14610" width="17.125" style="44" customWidth="1"/>
    <col min="14611" max="14611" width="16.25" style="44" customWidth="1"/>
    <col min="14612" max="14612" width="10.125" style="44" customWidth="1"/>
    <col min="14613" max="14614" width="9" style="44"/>
    <col min="14615" max="14615" width="10.625" style="44" customWidth="1"/>
    <col min="14616" max="14616" width="17.25" style="44" bestFit="1" customWidth="1"/>
    <col min="14617" max="14617" width="9" style="44"/>
    <col min="14618" max="14618" width="17.25" style="44" bestFit="1" customWidth="1"/>
    <col min="14619" max="14857" width="9" style="44"/>
    <col min="14858" max="14858" width="5" style="44" customWidth="1"/>
    <col min="14859" max="14859" width="18.375" style="44" customWidth="1"/>
    <col min="14860" max="14860" width="5.75" style="44" customWidth="1"/>
    <col min="14861" max="14861" width="5.875" style="44" customWidth="1"/>
    <col min="14862" max="14862" width="11.375" style="44" customWidth="1"/>
    <col min="14863" max="14863" width="13" style="44" customWidth="1"/>
    <col min="14864" max="14864" width="17.875" style="44" customWidth="1"/>
    <col min="14865" max="14865" width="15" style="44" bestFit="1" customWidth="1"/>
    <col min="14866" max="14866" width="17.125" style="44" customWidth="1"/>
    <col min="14867" max="14867" width="16.25" style="44" customWidth="1"/>
    <col min="14868" max="14868" width="10.125" style="44" customWidth="1"/>
    <col min="14869" max="14870" width="9" style="44"/>
    <col min="14871" max="14871" width="10.625" style="44" customWidth="1"/>
    <col min="14872" max="14872" width="17.25" style="44" bestFit="1" customWidth="1"/>
    <col min="14873" max="14873" width="9" style="44"/>
    <col min="14874" max="14874" width="17.25" style="44" bestFit="1" customWidth="1"/>
    <col min="14875" max="15113" width="9" style="44"/>
    <col min="15114" max="15114" width="5" style="44" customWidth="1"/>
    <col min="15115" max="15115" width="18.375" style="44" customWidth="1"/>
    <col min="15116" max="15116" width="5.75" style="44" customWidth="1"/>
    <col min="15117" max="15117" width="5.875" style="44" customWidth="1"/>
    <col min="15118" max="15118" width="11.375" style="44" customWidth="1"/>
    <col min="15119" max="15119" width="13" style="44" customWidth="1"/>
    <col min="15120" max="15120" width="17.875" style="44" customWidth="1"/>
    <col min="15121" max="15121" width="15" style="44" bestFit="1" customWidth="1"/>
    <col min="15122" max="15122" width="17.125" style="44" customWidth="1"/>
    <col min="15123" max="15123" width="16.25" style="44" customWidth="1"/>
    <col min="15124" max="15124" width="10.125" style="44" customWidth="1"/>
    <col min="15125" max="15126" width="9" style="44"/>
    <col min="15127" max="15127" width="10.625" style="44" customWidth="1"/>
    <col min="15128" max="15128" width="17.25" style="44" bestFit="1" customWidth="1"/>
    <col min="15129" max="15129" width="9" style="44"/>
    <col min="15130" max="15130" width="17.25" style="44" bestFit="1" customWidth="1"/>
    <col min="15131" max="15369" width="9" style="44"/>
    <col min="15370" max="15370" width="5" style="44" customWidth="1"/>
    <col min="15371" max="15371" width="18.375" style="44" customWidth="1"/>
    <col min="15372" max="15372" width="5.75" style="44" customWidth="1"/>
    <col min="15373" max="15373" width="5.875" style="44" customWidth="1"/>
    <col min="15374" max="15374" width="11.375" style="44" customWidth="1"/>
    <col min="15375" max="15375" width="13" style="44" customWidth="1"/>
    <col min="15376" max="15376" width="17.875" style="44" customWidth="1"/>
    <col min="15377" max="15377" width="15" style="44" bestFit="1" customWidth="1"/>
    <col min="15378" max="15378" width="17.125" style="44" customWidth="1"/>
    <col min="15379" max="15379" width="16.25" style="44" customWidth="1"/>
    <col min="15380" max="15380" width="10.125" style="44" customWidth="1"/>
    <col min="15381" max="15382" width="9" style="44"/>
    <col min="15383" max="15383" width="10.625" style="44" customWidth="1"/>
    <col min="15384" max="15384" width="17.25" style="44" bestFit="1" customWidth="1"/>
    <col min="15385" max="15385" width="9" style="44"/>
    <col min="15386" max="15386" width="17.25" style="44" bestFit="1" customWidth="1"/>
    <col min="15387" max="15625" width="9" style="44"/>
    <col min="15626" max="15626" width="5" style="44" customWidth="1"/>
    <col min="15627" max="15627" width="18.375" style="44" customWidth="1"/>
    <col min="15628" max="15628" width="5.75" style="44" customWidth="1"/>
    <col min="15629" max="15629" width="5.875" style="44" customWidth="1"/>
    <col min="15630" max="15630" width="11.375" style="44" customWidth="1"/>
    <col min="15631" max="15631" width="13" style="44" customWidth="1"/>
    <col min="15632" max="15632" width="17.875" style="44" customWidth="1"/>
    <col min="15633" max="15633" width="15" style="44" bestFit="1" customWidth="1"/>
    <col min="15634" max="15634" width="17.125" style="44" customWidth="1"/>
    <col min="15635" max="15635" width="16.25" style="44" customWidth="1"/>
    <col min="15636" max="15636" width="10.125" style="44" customWidth="1"/>
    <col min="15637" max="15638" width="9" style="44"/>
    <col min="15639" max="15639" width="10.625" style="44" customWidth="1"/>
    <col min="15640" max="15640" width="17.25" style="44" bestFit="1" customWidth="1"/>
    <col min="15641" max="15641" width="9" style="44"/>
    <col min="15642" max="15642" width="17.25" style="44" bestFit="1" customWidth="1"/>
    <col min="15643" max="15881" width="9" style="44"/>
    <col min="15882" max="15882" width="5" style="44" customWidth="1"/>
    <col min="15883" max="15883" width="18.375" style="44" customWidth="1"/>
    <col min="15884" max="15884" width="5.75" style="44" customWidth="1"/>
    <col min="15885" max="15885" width="5.875" style="44" customWidth="1"/>
    <col min="15886" max="15886" width="11.375" style="44" customWidth="1"/>
    <col min="15887" max="15887" width="13" style="44" customWidth="1"/>
    <col min="15888" max="15888" width="17.875" style="44" customWidth="1"/>
    <col min="15889" max="15889" width="15" style="44" bestFit="1" customWidth="1"/>
    <col min="15890" max="15890" width="17.125" style="44" customWidth="1"/>
    <col min="15891" max="15891" width="16.25" style="44" customWidth="1"/>
    <col min="15892" max="15892" width="10.125" style="44" customWidth="1"/>
    <col min="15893" max="15894" width="9" style="44"/>
    <col min="15895" max="15895" width="10.625" style="44" customWidth="1"/>
    <col min="15896" max="15896" width="17.25" style="44" bestFit="1" customWidth="1"/>
    <col min="15897" max="15897" width="9" style="44"/>
    <col min="15898" max="15898" width="17.25" style="44" bestFit="1" customWidth="1"/>
    <col min="15899" max="16137" width="9" style="44"/>
    <col min="16138" max="16138" width="5" style="44" customWidth="1"/>
    <col min="16139" max="16139" width="18.375" style="44" customWidth="1"/>
    <col min="16140" max="16140" width="5.75" style="44" customWidth="1"/>
    <col min="16141" max="16141" width="5.875" style="44" customWidth="1"/>
    <col min="16142" max="16142" width="11.375" style="44" customWidth="1"/>
    <col min="16143" max="16143" width="13" style="44" customWidth="1"/>
    <col min="16144" max="16144" width="17.875" style="44" customWidth="1"/>
    <col min="16145" max="16145" width="15" style="44" bestFit="1" customWidth="1"/>
    <col min="16146" max="16146" width="17.125" style="44" customWidth="1"/>
    <col min="16147" max="16147" width="16.25" style="44" customWidth="1"/>
    <col min="16148" max="16148" width="10.125" style="44" customWidth="1"/>
    <col min="16149" max="16150" width="9" style="44"/>
    <col min="16151" max="16151" width="10.625" style="44" customWidth="1"/>
    <col min="16152" max="16152" width="17.25" style="44" bestFit="1" customWidth="1"/>
    <col min="16153" max="16153" width="9" style="44"/>
    <col min="16154" max="16154" width="17.25" style="44" bestFit="1" customWidth="1"/>
    <col min="16155" max="16384" width="9" style="44"/>
  </cols>
  <sheetData>
    <row r="1" spans="1:45" ht="21.75" customHeight="1" x14ac:dyDescent="0.2"/>
    <row r="2" spans="1:45" ht="30" customHeight="1" x14ac:dyDescent="0.2">
      <c r="A2" s="259" t="s">
        <v>11</v>
      </c>
      <c r="B2" s="259"/>
      <c r="C2" s="259"/>
      <c r="D2" s="259"/>
      <c r="E2" s="259"/>
      <c r="F2" s="259"/>
      <c r="G2" s="259"/>
    </row>
    <row r="3" spans="1:45" ht="24" customHeight="1" x14ac:dyDescent="0.2">
      <c r="D3" s="31"/>
      <c r="E3" s="31"/>
      <c r="F3" s="31"/>
      <c r="G3" s="31"/>
    </row>
    <row r="4" spans="1:45" ht="24" customHeight="1" x14ac:dyDescent="0.2">
      <c r="A4" s="17"/>
      <c r="F4" s="9"/>
      <c r="G4" s="9" t="s">
        <v>12</v>
      </c>
      <c r="I4" s="3" t="s">
        <v>256</v>
      </c>
      <c r="J4" s="3" t="s">
        <v>257</v>
      </c>
      <c r="K4" s="3" t="s">
        <v>258</v>
      </c>
      <c r="L4" s="3" t="s">
        <v>259</v>
      </c>
      <c r="M4" s="3" t="s">
        <v>260</v>
      </c>
      <c r="N4" s="3" t="s">
        <v>261</v>
      </c>
      <c r="O4" s="3" t="s">
        <v>262</v>
      </c>
      <c r="P4" s="3" t="s">
        <v>263</v>
      </c>
      <c r="Q4" s="3" t="s">
        <v>264</v>
      </c>
      <c r="R4" s="3" t="s">
        <v>265</v>
      </c>
      <c r="S4" s="3" t="s">
        <v>266</v>
      </c>
      <c r="T4" s="3" t="s">
        <v>267</v>
      </c>
      <c r="U4" s="3" t="s">
        <v>268</v>
      </c>
      <c r="V4" s="3" t="s">
        <v>269</v>
      </c>
      <c r="W4" s="3" t="s">
        <v>270</v>
      </c>
      <c r="X4" s="3" t="s">
        <v>271</v>
      </c>
      <c r="Y4" s="3" t="s">
        <v>272</v>
      </c>
      <c r="Z4" s="3" t="s">
        <v>273</v>
      </c>
      <c r="AA4" s="3" t="s">
        <v>274</v>
      </c>
      <c r="AB4" s="3" t="s">
        <v>275</v>
      </c>
      <c r="AC4" s="3" t="s">
        <v>276</v>
      </c>
      <c r="AD4" s="3" t="s">
        <v>279</v>
      </c>
      <c r="AE4" s="3"/>
      <c r="AF4" s="3" t="s">
        <v>280</v>
      </c>
      <c r="AG4" s="95"/>
      <c r="AH4" s="95"/>
    </row>
    <row r="5" spans="1:45" s="46" customFormat="1" ht="20.25" customHeight="1" x14ac:dyDescent="0.2">
      <c r="A5" s="260" t="s">
        <v>13</v>
      </c>
      <c r="B5" s="262" t="s">
        <v>14</v>
      </c>
      <c r="C5" s="262" t="s">
        <v>15</v>
      </c>
      <c r="D5" s="262" t="s">
        <v>16</v>
      </c>
      <c r="E5" s="262" t="s">
        <v>17</v>
      </c>
      <c r="F5" s="262" t="s">
        <v>18</v>
      </c>
      <c r="G5" s="264" t="s">
        <v>19</v>
      </c>
      <c r="H5" s="98"/>
      <c r="I5" s="266" t="s">
        <v>230</v>
      </c>
      <c r="J5" s="266" t="s">
        <v>229</v>
      </c>
      <c r="K5" s="266" t="s">
        <v>231</v>
      </c>
      <c r="L5" s="266" t="s">
        <v>44</v>
      </c>
      <c r="M5" s="266"/>
      <c r="N5" s="266" t="s">
        <v>42</v>
      </c>
      <c r="O5" s="266" t="s">
        <v>243</v>
      </c>
      <c r="P5" s="266"/>
      <c r="Q5" s="266" t="s">
        <v>244</v>
      </c>
      <c r="R5" s="266"/>
      <c r="S5" s="266" t="s">
        <v>245</v>
      </c>
      <c r="T5" s="266"/>
      <c r="U5" s="266" t="s">
        <v>45</v>
      </c>
      <c r="V5" s="266"/>
      <c r="W5" s="266" t="s">
        <v>248</v>
      </c>
      <c r="X5" s="266" t="s">
        <v>277</v>
      </c>
      <c r="Y5" s="266" t="s">
        <v>278</v>
      </c>
      <c r="Z5" s="266" t="s">
        <v>255</v>
      </c>
      <c r="AA5" s="266"/>
      <c r="AB5" s="266"/>
      <c r="AC5" s="266"/>
      <c r="AD5" s="266"/>
      <c r="AE5" s="266"/>
      <c r="AF5" s="266"/>
      <c r="AG5" s="266" t="s">
        <v>281</v>
      </c>
      <c r="AH5" s="266"/>
      <c r="AI5" s="266"/>
      <c r="AJ5" s="266"/>
      <c r="AK5" s="266"/>
      <c r="AL5" s="266"/>
      <c r="AM5" s="266"/>
      <c r="AN5" s="266"/>
      <c r="AO5" s="266"/>
      <c r="AP5" s="266" t="s">
        <v>43</v>
      </c>
      <c r="AQ5" s="266"/>
      <c r="AR5" s="266"/>
      <c r="AS5" s="266"/>
    </row>
    <row r="6" spans="1:45" s="46" customFormat="1" ht="20.25" customHeight="1" x14ac:dyDescent="0.2">
      <c r="A6" s="261"/>
      <c r="B6" s="263"/>
      <c r="C6" s="263"/>
      <c r="D6" s="263"/>
      <c r="E6" s="263"/>
      <c r="F6" s="263"/>
      <c r="G6" s="265"/>
      <c r="H6" s="98"/>
      <c r="I6" s="266"/>
      <c r="J6" s="266"/>
      <c r="K6" s="266"/>
      <c r="L6" s="10" t="s">
        <v>238</v>
      </c>
      <c r="M6" s="10" t="s">
        <v>239</v>
      </c>
      <c r="N6" s="266"/>
      <c r="O6" s="10" t="s">
        <v>242</v>
      </c>
      <c r="P6" s="10" t="s">
        <v>241</v>
      </c>
      <c r="Q6" s="10" t="s">
        <v>242</v>
      </c>
      <c r="R6" s="10" t="s">
        <v>241</v>
      </c>
      <c r="S6" s="10" t="s">
        <v>242</v>
      </c>
      <c r="T6" s="10" t="s">
        <v>241</v>
      </c>
      <c r="U6" s="10" t="s">
        <v>242</v>
      </c>
      <c r="V6" s="10" t="s">
        <v>247</v>
      </c>
      <c r="W6" s="266"/>
      <c r="X6" s="266"/>
      <c r="Y6" s="266"/>
      <c r="Z6" s="80" t="s">
        <v>249</v>
      </c>
      <c r="AA6" s="80" t="s">
        <v>250</v>
      </c>
      <c r="AB6" s="80" t="s">
        <v>251</v>
      </c>
      <c r="AC6" s="80" t="s">
        <v>252</v>
      </c>
      <c r="AD6" s="80" t="s">
        <v>253</v>
      </c>
      <c r="AE6" s="80" t="s">
        <v>289</v>
      </c>
      <c r="AF6" s="80" t="s">
        <v>254</v>
      </c>
      <c r="AG6" s="267" t="s">
        <v>282</v>
      </c>
      <c r="AH6" s="268"/>
      <c r="AI6" s="267" t="s">
        <v>290</v>
      </c>
      <c r="AJ6" s="268"/>
      <c r="AK6" s="267" t="s">
        <v>291</v>
      </c>
      <c r="AL6" s="268"/>
      <c r="AM6" s="267" t="s">
        <v>292</v>
      </c>
      <c r="AN6" s="268"/>
      <c r="AO6" s="80" t="s">
        <v>283</v>
      </c>
      <c r="AP6" s="80" t="s">
        <v>285</v>
      </c>
      <c r="AQ6" s="80" t="s">
        <v>286</v>
      </c>
      <c r="AR6" s="80" t="s">
        <v>287</v>
      </c>
      <c r="AS6" s="80" t="s">
        <v>288</v>
      </c>
    </row>
    <row r="7" spans="1:45" ht="27" customHeight="1" x14ac:dyDescent="0.2">
      <c r="A7" s="85">
        <v>1</v>
      </c>
      <c r="B7" s="99" t="s">
        <v>87</v>
      </c>
      <c r="C7" s="99" t="s">
        <v>20</v>
      </c>
      <c r="D7" s="52">
        <v>1</v>
      </c>
      <c r="E7" s="100">
        <v>3832139</v>
      </c>
      <c r="F7" s="100">
        <v>3832139</v>
      </c>
      <c r="G7" s="101" t="s">
        <v>402</v>
      </c>
      <c r="H7" s="141">
        <v>1</v>
      </c>
      <c r="I7" s="40" t="s">
        <v>86</v>
      </c>
      <c r="J7" s="40" t="s">
        <v>232</v>
      </c>
      <c r="K7" s="40" t="s">
        <v>21</v>
      </c>
      <c r="L7" s="40">
        <f>VLOOKUP(J7,'MD임율(기초자료)'!$L:$M,2,0)</f>
        <v>107064</v>
      </c>
      <c r="M7" s="79">
        <v>164.4</v>
      </c>
      <c r="N7" s="81">
        <v>4.34</v>
      </c>
      <c r="O7" s="40"/>
      <c r="P7" s="81">
        <v>1.5</v>
      </c>
      <c r="Q7" s="40"/>
      <c r="R7" s="81">
        <v>1.5</v>
      </c>
      <c r="S7" s="40"/>
      <c r="T7" s="81">
        <v>0.5</v>
      </c>
      <c r="U7" s="40">
        <v>8</v>
      </c>
      <c r="V7" s="40">
        <v>15</v>
      </c>
      <c r="W7" s="40">
        <v>200000</v>
      </c>
      <c r="X7" s="82">
        <v>1</v>
      </c>
      <c r="Y7" s="82">
        <v>1</v>
      </c>
      <c r="Z7" s="96">
        <v>3.2300000000000002E-2</v>
      </c>
      <c r="AA7" s="96">
        <v>4.4999999999999998E-2</v>
      </c>
      <c r="AB7" s="96">
        <v>1.2999999999999999E-2</v>
      </c>
      <c r="AC7" s="96">
        <v>1.0999999999999999E-2</v>
      </c>
      <c r="AD7" s="96">
        <v>5.9999999999999995E-4</v>
      </c>
      <c r="AE7" s="97">
        <v>3.0000000000000001E-5</v>
      </c>
      <c r="AF7" s="96">
        <v>8.5099999999999995E-2</v>
      </c>
      <c r="AG7" s="87" t="e">
        <f>+#REF!</f>
        <v>#REF!</v>
      </c>
      <c r="AH7" s="41">
        <v>2</v>
      </c>
      <c r="AI7" s="26" t="e">
        <f>+#REF!</f>
        <v>#REF!</v>
      </c>
      <c r="AJ7" s="26">
        <v>1</v>
      </c>
      <c r="AK7" s="26" t="e">
        <f>+#REF!</f>
        <v>#REF!</v>
      </c>
      <c r="AL7" s="26">
        <v>2</v>
      </c>
      <c r="AM7" s="26" t="e">
        <f>+#REF!</f>
        <v>#REF!</v>
      </c>
      <c r="AN7" s="26">
        <v>21</v>
      </c>
      <c r="AO7" s="26"/>
      <c r="AP7" s="84"/>
      <c r="AQ7" s="84">
        <v>1.6999999999999999E-3</v>
      </c>
      <c r="AR7" s="111">
        <v>1048000</v>
      </c>
      <c r="AS7" s="84">
        <v>3.1E-2</v>
      </c>
    </row>
    <row r="8" spans="1:45" ht="27" customHeight="1" x14ac:dyDescent="0.2">
      <c r="A8" s="85">
        <v>2</v>
      </c>
      <c r="B8" s="99" t="s">
        <v>89</v>
      </c>
      <c r="C8" s="99" t="s">
        <v>22</v>
      </c>
      <c r="D8" s="52">
        <v>1</v>
      </c>
      <c r="E8" s="100">
        <v>3458380</v>
      </c>
      <c r="F8" s="100">
        <v>3458380</v>
      </c>
      <c r="G8" s="101" t="s">
        <v>403</v>
      </c>
      <c r="H8" s="141">
        <v>2</v>
      </c>
      <c r="I8" s="40" t="s">
        <v>88</v>
      </c>
      <c r="J8" s="40" t="s">
        <v>233</v>
      </c>
      <c r="K8" s="40" t="s">
        <v>234</v>
      </c>
      <c r="L8" s="40">
        <f>VLOOKUP(J8,'MD임율(기초자료)'!$L:$M,2,0)</f>
        <v>101170</v>
      </c>
      <c r="M8" s="79">
        <v>164.4</v>
      </c>
      <c r="N8" s="81">
        <v>4.34</v>
      </c>
      <c r="O8" s="40"/>
      <c r="P8" s="81">
        <v>1.5</v>
      </c>
      <c r="Q8" s="40"/>
      <c r="R8" s="81">
        <v>1.5</v>
      </c>
      <c r="S8" s="40"/>
      <c r="T8" s="81">
        <v>0.5</v>
      </c>
      <c r="U8" s="40">
        <v>8</v>
      </c>
      <c r="V8" s="40">
        <v>15</v>
      </c>
      <c r="W8" s="40">
        <v>50000</v>
      </c>
      <c r="X8" s="82">
        <v>1</v>
      </c>
      <c r="Y8" s="82">
        <v>1</v>
      </c>
      <c r="Z8" s="96">
        <f t="shared" ref="Z8:AF13" si="0">+Z7</f>
        <v>3.2300000000000002E-2</v>
      </c>
      <c r="AA8" s="96">
        <f t="shared" si="0"/>
        <v>4.4999999999999998E-2</v>
      </c>
      <c r="AB8" s="96">
        <f t="shared" si="0"/>
        <v>1.2999999999999999E-2</v>
      </c>
      <c r="AC8" s="96">
        <f t="shared" si="0"/>
        <v>1.0999999999999999E-2</v>
      </c>
      <c r="AD8" s="96">
        <f t="shared" si="0"/>
        <v>5.9999999999999995E-4</v>
      </c>
      <c r="AE8" s="97">
        <f t="shared" si="0"/>
        <v>3.0000000000000001E-5</v>
      </c>
      <c r="AF8" s="96">
        <f t="shared" si="0"/>
        <v>8.5099999999999995E-2</v>
      </c>
      <c r="AG8" s="87" t="e">
        <f t="shared" ref="AG8:AN13" si="1">+AG7</f>
        <v>#REF!</v>
      </c>
      <c r="AH8" s="41">
        <f t="shared" si="1"/>
        <v>2</v>
      </c>
      <c r="AI8" s="26" t="e">
        <f t="shared" si="1"/>
        <v>#REF!</v>
      </c>
      <c r="AJ8" s="26">
        <f t="shared" si="1"/>
        <v>1</v>
      </c>
      <c r="AK8" s="26" t="e">
        <f t="shared" si="1"/>
        <v>#REF!</v>
      </c>
      <c r="AL8" s="26">
        <f t="shared" si="1"/>
        <v>2</v>
      </c>
      <c r="AM8" s="26" t="e">
        <f t="shared" si="1"/>
        <v>#REF!</v>
      </c>
      <c r="AN8" s="26">
        <f t="shared" si="1"/>
        <v>21</v>
      </c>
      <c r="AO8" s="26"/>
      <c r="AP8" s="84"/>
      <c r="AQ8" s="84">
        <f t="shared" ref="AQ8:AS13" si="2">+AQ7</f>
        <v>1.6999999999999999E-3</v>
      </c>
      <c r="AR8" s="111">
        <f t="shared" si="2"/>
        <v>1048000</v>
      </c>
      <c r="AS8" s="84">
        <f t="shared" si="2"/>
        <v>3.1E-2</v>
      </c>
    </row>
    <row r="9" spans="1:45" ht="27" customHeight="1" x14ac:dyDescent="0.2">
      <c r="A9" s="85">
        <v>3</v>
      </c>
      <c r="B9" s="99" t="s">
        <v>41</v>
      </c>
      <c r="C9" s="99" t="s">
        <v>22</v>
      </c>
      <c r="D9" s="52">
        <v>2</v>
      </c>
      <c r="E9" s="100">
        <v>3413522</v>
      </c>
      <c r="F9" s="100">
        <v>6827044</v>
      </c>
      <c r="G9" s="101" t="s">
        <v>404</v>
      </c>
      <c r="H9" s="141">
        <v>3</v>
      </c>
      <c r="I9" s="112" t="s">
        <v>90</v>
      </c>
      <c r="J9" s="112" t="s">
        <v>24</v>
      </c>
      <c r="K9" s="112" t="s">
        <v>236</v>
      </c>
      <c r="L9" s="112">
        <f>VLOOKUP(J9,'MD임율(기초자료)'!$L:$M,2,0)</f>
        <v>72020</v>
      </c>
      <c r="M9" s="88">
        <v>227.85</v>
      </c>
      <c r="N9" s="81">
        <v>4.34</v>
      </c>
      <c r="O9" s="40"/>
      <c r="P9" s="81">
        <v>1.5</v>
      </c>
      <c r="Q9" s="40"/>
      <c r="R9" s="81">
        <v>1.5</v>
      </c>
      <c r="S9" s="40" t="str">
        <f>+근무시간산출표!I14</f>
        <v>45.63</v>
      </c>
      <c r="T9" s="81">
        <v>0.5</v>
      </c>
      <c r="U9" s="40">
        <v>8</v>
      </c>
      <c r="V9" s="40">
        <v>15</v>
      </c>
      <c r="W9" s="40"/>
      <c r="X9" s="82">
        <v>1</v>
      </c>
      <c r="Y9" s="82">
        <v>1</v>
      </c>
      <c r="Z9" s="96">
        <f t="shared" si="0"/>
        <v>3.2300000000000002E-2</v>
      </c>
      <c r="AA9" s="96">
        <f t="shared" si="0"/>
        <v>4.4999999999999998E-2</v>
      </c>
      <c r="AB9" s="96">
        <f t="shared" si="0"/>
        <v>1.2999999999999999E-2</v>
      </c>
      <c r="AC9" s="96">
        <f t="shared" si="0"/>
        <v>1.0999999999999999E-2</v>
      </c>
      <c r="AD9" s="96">
        <f t="shared" si="0"/>
        <v>5.9999999999999995E-4</v>
      </c>
      <c r="AE9" s="97">
        <f t="shared" si="0"/>
        <v>3.0000000000000001E-5</v>
      </c>
      <c r="AF9" s="96">
        <f t="shared" si="0"/>
        <v>8.5099999999999995E-2</v>
      </c>
      <c r="AG9" s="87" t="e">
        <f t="shared" si="1"/>
        <v>#REF!</v>
      </c>
      <c r="AH9" s="41">
        <f t="shared" si="1"/>
        <v>2</v>
      </c>
      <c r="AI9" s="26" t="e">
        <f t="shared" si="1"/>
        <v>#REF!</v>
      </c>
      <c r="AJ9" s="26">
        <f t="shared" si="1"/>
        <v>1</v>
      </c>
      <c r="AK9" s="26" t="e">
        <f t="shared" si="1"/>
        <v>#REF!</v>
      </c>
      <c r="AL9" s="26">
        <f t="shared" si="1"/>
        <v>2</v>
      </c>
      <c r="AM9" s="26" t="e">
        <f t="shared" si="1"/>
        <v>#REF!</v>
      </c>
      <c r="AN9" s="26">
        <f t="shared" si="1"/>
        <v>21</v>
      </c>
      <c r="AO9" s="26"/>
      <c r="AP9" s="84"/>
      <c r="AQ9" s="84">
        <f t="shared" si="2"/>
        <v>1.6999999999999999E-3</v>
      </c>
      <c r="AR9" s="111">
        <f t="shared" si="2"/>
        <v>1048000</v>
      </c>
      <c r="AS9" s="84">
        <f t="shared" si="2"/>
        <v>3.1E-2</v>
      </c>
    </row>
    <row r="10" spans="1:45" ht="27" customHeight="1" x14ac:dyDescent="0.2">
      <c r="A10" s="85">
        <v>4</v>
      </c>
      <c r="B10" s="99" t="s">
        <v>92</v>
      </c>
      <c r="C10" s="99" t="s">
        <v>25</v>
      </c>
      <c r="D10" s="52">
        <v>2</v>
      </c>
      <c r="E10" s="100">
        <v>2679163</v>
      </c>
      <c r="F10" s="100">
        <v>5358326</v>
      </c>
      <c r="G10" s="101" t="s">
        <v>405</v>
      </c>
      <c r="H10" s="141">
        <v>4</v>
      </c>
      <c r="I10" s="112" t="s">
        <v>91</v>
      </c>
      <c r="J10" s="112" t="s">
        <v>26</v>
      </c>
      <c r="K10" s="112" t="s">
        <v>235</v>
      </c>
      <c r="L10" s="112">
        <f>VLOOKUP(J10,'MD임율(기초자료)'!$L:$M,2,0)</f>
        <v>72020</v>
      </c>
      <c r="M10" s="88">
        <f>+근무시간산출표!J23</f>
        <v>173.6</v>
      </c>
      <c r="N10" s="81">
        <v>4.34</v>
      </c>
      <c r="O10" s="40">
        <f>+근무시간산출표!I23</f>
        <v>8.6800000000000068</v>
      </c>
      <c r="P10" s="81">
        <v>1.5</v>
      </c>
      <c r="Q10" s="40"/>
      <c r="R10" s="81">
        <v>1.5</v>
      </c>
      <c r="S10" s="113"/>
      <c r="T10" s="81">
        <v>0.5</v>
      </c>
      <c r="U10" s="40">
        <v>8</v>
      </c>
      <c r="V10" s="40">
        <v>15</v>
      </c>
      <c r="W10" s="40"/>
      <c r="X10" s="82">
        <v>1</v>
      </c>
      <c r="Y10" s="82">
        <v>1</v>
      </c>
      <c r="Z10" s="96">
        <f t="shared" si="0"/>
        <v>3.2300000000000002E-2</v>
      </c>
      <c r="AA10" s="96">
        <f t="shared" si="0"/>
        <v>4.4999999999999998E-2</v>
      </c>
      <c r="AB10" s="96">
        <f t="shared" si="0"/>
        <v>1.2999999999999999E-2</v>
      </c>
      <c r="AC10" s="96">
        <f t="shared" si="0"/>
        <v>1.0999999999999999E-2</v>
      </c>
      <c r="AD10" s="96">
        <f t="shared" si="0"/>
        <v>5.9999999999999995E-4</v>
      </c>
      <c r="AE10" s="97">
        <f t="shared" si="0"/>
        <v>3.0000000000000001E-5</v>
      </c>
      <c r="AF10" s="96">
        <f t="shared" si="0"/>
        <v>8.5099999999999995E-2</v>
      </c>
      <c r="AG10" s="87" t="e">
        <f t="shared" si="1"/>
        <v>#REF!</v>
      </c>
      <c r="AH10" s="41">
        <f t="shared" si="1"/>
        <v>2</v>
      </c>
      <c r="AI10" s="26" t="e">
        <f t="shared" si="1"/>
        <v>#REF!</v>
      </c>
      <c r="AJ10" s="26">
        <f t="shared" si="1"/>
        <v>1</v>
      </c>
      <c r="AK10" s="26" t="e">
        <f t="shared" si="1"/>
        <v>#REF!</v>
      </c>
      <c r="AL10" s="26">
        <f t="shared" si="1"/>
        <v>2</v>
      </c>
      <c r="AM10" s="26" t="e">
        <f t="shared" si="1"/>
        <v>#REF!</v>
      </c>
      <c r="AN10" s="26">
        <f t="shared" si="1"/>
        <v>21</v>
      </c>
      <c r="AO10" s="26"/>
      <c r="AP10" s="84"/>
      <c r="AQ10" s="84">
        <f t="shared" si="2"/>
        <v>1.6999999999999999E-3</v>
      </c>
      <c r="AR10" s="111">
        <f t="shared" si="2"/>
        <v>1048000</v>
      </c>
      <c r="AS10" s="84">
        <f t="shared" si="2"/>
        <v>3.1E-2</v>
      </c>
    </row>
    <row r="11" spans="1:45" ht="27" customHeight="1" x14ac:dyDescent="0.2">
      <c r="A11" s="85">
        <v>5</v>
      </c>
      <c r="B11" s="99" t="s">
        <v>97</v>
      </c>
      <c r="C11" s="99" t="s">
        <v>27</v>
      </c>
      <c r="D11" s="52">
        <v>1</v>
      </c>
      <c r="E11" s="100">
        <v>2243329</v>
      </c>
      <c r="F11" s="100">
        <v>2243329</v>
      </c>
      <c r="G11" s="101" t="s">
        <v>406</v>
      </c>
      <c r="H11" s="141">
        <v>5</v>
      </c>
      <c r="I11" s="112" t="s">
        <v>96</v>
      </c>
      <c r="J11" s="112" t="s">
        <v>26</v>
      </c>
      <c r="K11" s="112" t="s">
        <v>237</v>
      </c>
      <c r="L11" s="112">
        <f>VLOOKUP(J11,'MD임율(기초자료)'!$L:$M,2,0)</f>
        <v>72020</v>
      </c>
      <c r="M11" s="88">
        <f>+일수산출!K18</f>
        <v>144.08333333333331</v>
      </c>
      <c r="N11" s="81">
        <v>4.34</v>
      </c>
      <c r="O11" s="40"/>
      <c r="P11" s="81">
        <v>1.5</v>
      </c>
      <c r="Q11" s="40"/>
      <c r="R11" s="81">
        <v>1.5</v>
      </c>
      <c r="S11" s="40"/>
      <c r="T11" s="81">
        <v>0.5</v>
      </c>
      <c r="U11" s="40">
        <v>7</v>
      </c>
      <c r="V11" s="40">
        <v>15</v>
      </c>
      <c r="W11" s="40">
        <v>50000</v>
      </c>
      <c r="X11" s="82">
        <v>1</v>
      </c>
      <c r="Y11" s="82">
        <v>1</v>
      </c>
      <c r="Z11" s="96">
        <f t="shared" si="0"/>
        <v>3.2300000000000002E-2</v>
      </c>
      <c r="AA11" s="96">
        <f t="shared" si="0"/>
        <v>4.4999999999999998E-2</v>
      </c>
      <c r="AB11" s="96">
        <f t="shared" si="0"/>
        <v>1.2999999999999999E-2</v>
      </c>
      <c r="AC11" s="96">
        <f t="shared" si="0"/>
        <v>1.0999999999999999E-2</v>
      </c>
      <c r="AD11" s="96">
        <f t="shared" si="0"/>
        <v>5.9999999999999995E-4</v>
      </c>
      <c r="AE11" s="97">
        <f t="shared" si="0"/>
        <v>3.0000000000000001E-5</v>
      </c>
      <c r="AF11" s="96">
        <f t="shared" si="0"/>
        <v>8.5099999999999995E-2</v>
      </c>
      <c r="AG11" s="87" t="e">
        <f t="shared" si="1"/>
        <v>#REF!</v>
      </c>
      <c r="AH11" s="41">
        <f t="shared" si="1"/>
        <v>2</v>
      </c>
      <c r="AI11" s="26" t="e">
        <f t="shared" si="1"/>
        <v>#REF!</v>
      </c>
      <c r="AJ11" s="26">
        <f t="shared" si="1"/>
        <v>1</v>
      </c>
      <c r="AK11" s="26" t="e">
        <f t="shared" si="1"/>
        <v>#REF!</v>
      </c>
      <c r="AL11" s="26">
        <f t="shared" si="1"/>
        <v>2</v>
      </c>
      <c r="AM11" s="26" t="e">
        <f t="shared" si="1"/>
        <v>#REF!</v>
      </c>
      <c r="AN11" s="26">
        <f t="shared" si="1"/>
        <v>21</v>
      </c>
      <c r="AO11" s="26"/>
      <c r="AP11" s="84"/>
      <c r="AQ11" s="84">
        <f t="shared" si="2"/>
        <v>1.6999999999999999E-3</v>
      </c>
      <c r="AR11" s="111">
        <f t="shared" si="2"/>
        <v>1048000</v>
      </c>
      <c r="AS11" s="84">
        <f t="shared" si="2"/>
        <v>3.1E-2</v>
      </c>
    </row>
    <row r="12" spans="1:45" ht="27" customHeight="1" x14ac:dyDescent="0.2">
      <c r="A12" s="85">
        <v>6</v>
      </c>
      <c r="B12" s="99" t="s">
        <v>98</v>
      </c>
      <c r="C12" s="99" t="s">
        <v>28</v>
      </c>
      <c r="D12" s="52">
        <v>6</v>
      </c>
      <c r="E12" s="100">
        <v>2183840</v>
      </c>
      <c r="F12" s="100">
        <v>13103040</v>
      </c>
      <c r="G12" s="101" t="s">
        <v>407</v>
      </c>
      <c r="H12" s="141">
        <v>6</v>
      </c>
      <c r="I12" s="40" t="s">
        <v>93</v>
      </c>
      <c r="J12" s="40" t="s">
        <v>23</v>
      </c>
      <c r="K12" s="40" t="s">
        <v>237</v>
      </c>
      <c r="L12" s="40">
        <f>VLOOKUP(J12,'MD임율(기초자료)'!$L:$M,2,0)</f>
        <v>72020</v>
      </c>
      <c r="M12" s="79">
        <v>144.08333333333331</v>
      </c>
      <c r="N12" s="81">
        <v>4.34</v>
      </c>
      <c r="O12" s="40"/>
      <c r="P12" s="81">
        <v>1.5</v>
      </c>
      <c r="Q12" s="40"/>
      <c r="R12" s="81">
        <v>1.5</v>
      </c>
      <c r="S12" s="40"/>
      <c r="T12" s="81">
        <v>0.5</v>
      </c>
      <c r="U12" s="40">
        <v>7</v>
      </c>
      <c r="V12" s="40">
        <v>15</v>
      </c>
      <c r="W12" s="40"/>
      <c r="X12" s="82">
        <v>1</v>
      </c>
      <c r="Y12" s="82">
        <v>1</v>
      </c>
      <c r="Z12" s="96">
        <f t="shared" si="0"/>
        <v>3.2300000000000002E-2</v>
      </c>
      <c r="AA12" s="96">
        <f t="shared" si="0"/>
        <v>4.4999999999999998E-2</v>
      </c>
      <c r="AB12" s="96">
        <f t="shared" si="0"/>
        <v>1.2999999999999999E-2</v>
      </c>
      <c r="AC12" s="96">
        <f t="shared" si="0"/>
        <v>1.0999999999999999E-2</v>
      </c>
      <c r="AD12" s="96">
        <f t="shared" si="0"/>
        <v>5.9999999999999995E-4</v>
      </c>
      <c r="AE12" s="97">
        <f t="shared" si="0"/>
        <v>3.0000000000000001E-5</v>
      </c>
      <c r="AF12" s="96">
        <f t="shared" si="0"/>
        <v>8.5099999999999995E-2</v>
      </c>
      <c r="AG12" s="87" t="e">
        <f t="shared" si="1"/>
        <v>#REF!</v>
      </c>
      <c r="AH12" s="41">
        <f t="shared" si="1"/>
        <v>2</v>
      </c>
      <c r="AI12" s="26" t="e">
        <f t="shared" si="1"/>
        <v>#REF!</v>
      </c>
      <c r="AJ12" s="26">
        <f t="shared" si="1"/>
        <v>1</v>
      </c>
      <c r="AK12" s="26" t="e">
        <f t="shared" si="1"/>
        <v>#REF!</v>
      </c>
      <c r="AL12" s="26">
        <f t="shared" si="1"/>
        <v>2</v>
      </c>
      <c r="AM12" s="26" t="e">
        <f t="shared" si="1"/>
        <v>#REF!</v>
      </c>
      <c r="AN12" s="26">
        <f t="shared" si="1"/>
        <v>21</v>
      </c>
      <c r="AO12" s="26"/>
      <c r="AP12" s="84"/>
      <c r="AQ12" s="84">
        <f t="shared" si="2"/>
        <v>1.6999999999999999E-3</v>
      </c>
      <c r="AR12" s="111">
        <f t="shared" si="2"/>
        <v>1048000</v>
      </c>
      <c r="AS12" s="84">
        <f t="shared" si="2"/>
        <v>3.1E-2</v>
      </c>
    </row>
    <row r="13" spans="1:45" ht="27" customHeight="1" x14ac:dyDescent="0.2">
      <c r="A13" s="85">
        <v>7</v>
      </c>
      <c r="B13" s="99" t="s">
        <v>95</v>
      </c>
      <c r="C13" s="99" t="s">
        <v>20</v>
      </c>
      <c r="D13" s="52">
        <v>1</v>
      </c>
      <c r="E13" s="100">
        <v>2432968</v>
      </c>
      <c r="F13" s="100">
        <v>2432968</v>
      </c>
      <c r="G13" s="101" t="s">
        <v>408</v>
      </c>
      <c r="H13" s="141">
        <v>7</v>
      </c>
      <c r="I13" s="40" t="s">
        <v>94</v>
      </c>
      <c r="J13" s="40" t="s">
        <v>26</v>
      </c>
      <c r="K13" s="40" t="s">
        <v>237</v>
      </c>
      <c r="L13" s="40">
        <f>VLOOKUP(J13,'MD임율(기초자료)'!$L:$M,2,0)</f>
        <v>72020</v>
      </c>
      <c r="M13" s="79">
        <v>164.4</v>
      </c>
      <c r="N13" s="81">
        <v>4.34</v>
      </c>
      <c r="O13" s="40"/>
      <c r="P13" s="81">
        <v>1.5</v>
      </c>
      <c r="Q13" s="40"/>
      <c r="R13" s="81">
        <v>1.5</v>
      </c>
      <c r="S13" s="40"/>
      <c r="T13" s="81">
        <v>0.5</v>
      </c>
      <c r="U13" s="40">
        <v>8</v>
      </c>
      <c r="V13" s="40">
        <v>15</v>
      </c>
      <c r="W13" s="40"/>
      <c r="X13" s="82">
        <v>1</v>
      </c>
      <c r="Y13" s="82">
        <v>1</v>
      </c>
      <c r="Z13" s="96">
        <f t="shared" si="0"/>
        <v>3.2300000000000002E-2</v>
      </c>
      <c r="AA13" s="96">
        <f t="shared" si="0"/>
        <v>4.4999999999999998E-2</v>
      </c>
      <c r="AB13" s="96">
        <f t="shared" si="0"/>
        <v>1.2999999999999999E-2</v>
      </c>
      <c r="AC13" s="96">
        <f t="shared" si="0"/>
        <v>1.0999999999999999E-2</v>
      </c>
      <c r="AD13" s="96">
        <f t="shared" si="0"/>
        <v>5.9999999999999995E-4</v>
      </c>
      <c r="AE13" s="97">
        <f t="shared" si="0"/>
        <v>3.0000000000000001E-5</v>
      </c>
      <c r="AF13" s="96">
        <f t="shared" si="0"/>
        <v>8.5099999999999995E-2</v>
      </c>
      <c r="AG13" s="87" t="e">
        <f t="shared" si="1"/>
        <v>#REF!</v>
      </c>
      <c r="AH13" s="41">
        <f t="shared" si="1"/>
        <v>2</v>
      </c>
      <c r="AI13" s="26" t="e">
        <f t="shared" si="1"/>
        <v>#REF!</v>
      </c>
      <c r="AJ13" s="26">
        <f t="shared" si="1"/>
        <v>1</v>
      </c>
      <c r="AK13" s="26" t="e">
        <f t="shared" si="1"/>
        <v>#REF!</v>
      </c>
      <c r="AL13" s="26">
        <f t="shared" si="1"/>
        <v>2</v>
      </c>
      <c r="AM13" s="26" t="e">
        <f t="shared" si="1"/>
        <v>#REF!</v>
      </c>
      <c r="AN13" s="26">
        <f t="shared" si="1"/>
        <v>21</v>
      </c>
      <c r="AO13" s="26"/>
      <c r="AP13" s="84"/>
      <c r="AQ13" s="84">
        <f t="shared" si="2"/>
        <v>1.6999999999999999E-3</v>
      </c>
      <c r="AR13" s="111">
        <f t="shared" si="2"/>
        <v>1048000</v>
      </c>
      <c r="AS13" s="84">
        <f t="shared" si="2"/>
        <v>3.1E-2</v>
      </c>
    </row>
    <row r="14" spans="1:45" ht="27" customHeight="1" x14ac:dyDescent="0.2">
      <c r="A14" s="85">
        <v>8</v>
      </c>
      <c r="B14" s="102" t="s">
        <v>29</v>
      </c>
      <c r="C14" s="102"/>
      <c r="D14" s="52">
        <v>14</v>
      </c>
      <c r="E14" s="100"/>
      <c r="F14" s="100">
        <v>37255226</v>
      </c>
      <c r="G14" s="101" t="s">
        <v>295</v>
      </c>
      <c r="H14" s="47"/>
      <c r="I14" s="47"/>
      <c r="M14" s="140">
        <f>+M11/M12</f>
        <v>1</v>
      </c>
      <c r="N14" s="3">
        <f>45/2</f>
        <v>22.5</v>
      </c>
      <c r="S14" s="44" t="s">
        <v>294</v>
      </c>
    </row>
    <row r="15" spans="1:45" ht="27" customHeight="1" x14ac:dyDescent="0.2">
      <c r="A15" s="85">
        <v>9</v>
      </c>
      <c r="B15" s="99" t="s">
        <v>335</v>
      </c>
      <c r="C15" s="102" t="s">
        <v>30</v>
      </c>
      <c r="D15" s="52">
        <v>12</v>
      </c>
      <c r="E15" s="100">
        <v>37255226</v>
      </c>
      <c r="F15" s="100">
        <v>447062712</v>
      </c>
      <c r="G15" s="101"/>
      <c r="M15" s="140">
        <f>+M10/M12</f>
        <v>1.2048582995951418</v>
      </c>
      <c r="N15" s="3">
        <f>+N14*4.34</f>
        <v>97.649999999999991</v>
      </c>
      <c r="AC15" s="44" t="s">
        <v>293</v>
      </c>
    </row>
    <row r="16" spans="1:45" ht="27" customHeight="1" x14ac:dyDescent="0.2">
      <c r="A16" s="85">
        <v>10</v>
      </c>
      <c r="B16" s="102" t="s">
        <v>31</v>
      </c>
      <c r="C16" s="102" t="s">
        <v>32</v>
      </c>
      <c r="D16" s="52">
        <v>2.5</v>
      </c>
      <c r="E16" s="100">
        <v>447062712</v>
      </c>
      <c r="F16" s="100">
        <v>11176567</v>
      </c>
      <c r="G16" s="101" t="s">
        <v>409</v>
      </c>
      <c r="AC16" s="110">
        <v>1.4999999999999999E-2</v>
      </c>
    </row>
    <row r="17" spans="1:29" ht="27" customHeight="1" x14ac:dyDescent="0.2">
      <c r="A17" s="85">
        <v>11</v>
      </c>
      <c r="B17" s="102" t="s">
        <v>33</v>
      </c>
      <c r="C17" s="102" t="s">
        <v>34</v>
      </c>
      <c r="D17" s="52">
        <v>2.5</v>
      </c>
      <c r="E17" s="100">
        <v>458239279</v>
      </c>
      <c r="F17" s="100">
        <v>11455981</v>
      </c>
      <c r="G17" s="103" t="s">
        <v>410</v>
      </c>
      <c r="Q17" s="44" t="s">
        <v>323</v>
      </c>
      <c r="AC17" s="110">
        <f>+AC16-0.65%</f>
        <v>8.4999999999999989E-3</v>
      </c>
    </row>
    <row r="18" spans="1:29" ht="27" customHeight="1" x14ac:dyDescent="0.2">
      <c r="A18" s="85">
        <v>12</v>
      </c>
      <c r="B18" s="102" t="s">
        <v>321</v>
      </c>
      <c r="C18" s="102" t="s">
        <v>322</v>
      </c>
      <c r="D18" s="52">
        <v>1</v>
      </c>
      <c r="E18" s="100">
        <v>3600000</v>
      </c>
      <c r="F18" s="100">
        <v>3600000</v>
      </c>
      <c r="G18" s="103"/>
      <c r="AC18" s="110"/>
    </row>
    <row r="19" spans="1:29" ht="27" customHeight="1" x14ac:dyDescent="0.2">
      <c r="A19" s="85">
        <v>13</v>
      </c>
      <c r="B19" s="102" t="s">
        <v>35</v>
      </c>
      <c r="C19" s="102"/>
      <c r="D19" s="52"/>
      <c r="E19" s="100"/>
      <c r="F19" s="100">
        <v>473295260</v>
      </c>
      <c r="G19" s="101"/>
      <c r="X19" s="109">
        <f>13/1000</f>
        <v>1.2999999999999999E-2</v>
      </c>
    </row>
    <row r="20" spans="1:29" ht="27" customHeight="1" x14ac:dyDescent="0.2">
      <c r="A20" s="85">
        <v>14</v>
      </c>
      <c r="B20" s="102" t="s">
        <v>36</v>
      </c>
      <c r="C20" s="102" t="s">
        <v>37</v>
      </c>
      <c r="D20" s="52">
        <v>10</v>
      </c>
      <c r="E20" s="100">
        <v>473295260</v>
      </c>
      <c r="F20" s="100">
        <v>47329526</v>
      </c>
      <c r="G20" s="101"/>
      <c r="O20" s="47"/>
    </row>
    <row r="21" spans="1:29" ht="27" customHeight="1" x14ac:dyDescent="0.2">
      <c r="A21" s="104">
        <v>15</v>
      </c>
      <c r="B21" s="105" t="s">
        <v>38</v>
      </c>
      <c r="C21" s="106"/>
      <c r="D21" s="53"/>
      <c r="E21" s="107"/>
      <c r="F21" s="107">
        <v>520624000</v>
      </c>
      <c r="G21" s="108" t="s">
        <v>391</v>
      </c>
      <c r="H21" s="48"/>
      <c r="I21" s="48"/>
    </row>
    <row r="22" spans="1:29" ht="27" customHeight="1" x14ac:dyDescent="0.2">
      <c r="A22" s="21" t="s">
        <v>39</v>
      </c>
      <c r="B22" s="44"/>
      <c r="C22" s="44"/>
      <c r="D22" s="13"/>
      <c r="E22" s="49"/>
      <c r="F22" s="49"/>
      <c r="G22" s="49"/>
      <c r="H22" s="50"/>
      <c r="I22" s="50"/>
      <c r="J22" s="48"/>
    </row>
    <row r="23" spans="1:29" ht="27" customHeight="1" x14ac:dyDescent="0.2">
      <c r="A23" s="21" t="s">
        <v>40</v>
      </c>
      <c r="B23" s="44"/>
      <c r="C23" s="44"/>
      <c r="D23" s="13"/>
      <c r="E23" s="49"/>
      <c r="F23" s="49"/>
      <c r="G23" s="49"/>
      <c r="J23" s="48"/>
    </row>
    <row r="24" spans="1:29" ht="23.25" customHeight="1" x14ac:dyDescent="0.2">
      <c r="A24" s="17" t="s">
        <v>336</v>
      </c>
    </row>
    <row r="25" spans="1:29" ht="23.25" customHeight="1" x14ac:dyDescent="0.2">
      <c r="A25" s="17" t="s">
        <v>376</v>
      </c>
    </row>
  </sheetData>
  <mergeCells count="27">
    <mergeCell ref="AG6:AH6"/>
    <mergeCell ref="AI6:AJ6"/>
    <mergeCell ref="AK6:AL6"/>
    <mergeCell ref="AM6:AN6"/>
    <mergeCell ref="W5:W6"/>
    <mergeCell ref="Z5:AF5"/>
    <mergeCell ref="X5:X6"/>
    <mergeCell ref="Y5:Y6"/>
    <mergeCell ref="AG5:AO5"/>
    <mergeCell ref="AP5:AS5"/>
    <mergeCell ref="O5:P5"/>
    <mergeCell ref="Q5:R5"/>
    <mergeCell ref="S5:T5"/>
    <mergeCell ref="U5:V5"/>
    <mergeCell ref="I5:I6"/>
    <mergeCell ref="J5:J6"/>
    <mergeCell ref="K5:K6"/>
    <mergeCell ref="L5:M5"/>
    <mergeCell ref="N5:N6"/>
    <mergeCell ref="A2:G2"/>
    <mergeCell ref="A5:A6"/>
    <mergeCell ref="B5:B6"/>
    <mergeCell ref="C5:C6"/>
    <mergeCell ref="D5:D6"/>
    <mergeCell ref="E5:E6"/>
    <mergeCell ref="F5:F6"/>
    <mergeCell ref="G5:G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9" fitToHeight="10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13"/>
  </sheetPr>
  <dimension ref="A1:M44"/>
  <sheetViews>
    <sheetView showGridLines="0" showZeros="0" view="pageBreakPreview" zoomScale="115" zoomScaleNormal="90" zoomScaleSheetLayoutView="115" workbookViewId="0">
      <selection activeCell="C29" sqref="C29"/>
    </sheetView>
  </sheetViews>
  <sheetFormatPr defaultColWidth="10" defaultRowHeight="30" customHeight="1" x14ac:dyDescent="0.15"/>
  <cols>
    <col min="1" max="1" width="7" style="3" customWidth="1"/>
    <col min="2" max="2" width="21.5" style="17" customWidth="1"/>
    <col min="3" max="3" width="53.5" style="5" customWidth="1"/>
    <col min="4" max="8" width="7.25" style="5" customWidth="1"/>
    <col min="9" max="9" width="8.875" style="17" customWidth="1"/>
    <col min="10" max="11" width="10" style="17"/>
    <col min="12" max="12" width="10.25" style="17" bestFit="1" customWidth="1"/>
    <col min="13" max="256" width="10" style="17"/>
    <col min="257" max="257" width="7" style="17" customWidth="1"/>
    <col min="258" max="258" width="21.5" style="17" customWidth="1"/>
    <col min="259" max="259" width="53.5" style="17" customWidth="1"/>
    <col min="260" max="264" width="7.25" style="17" customWidth="1"/>
    <col min="265" max="265" width="8.875" style="17" customWidth="1"/>
    <col min="266" max="512" width="10" style="17"/>
    <col min="513" max="513" width="7" style="17" customWidth="1"/>
    <col min="514" max="514" width="21.5" style="17" customWidth="1"/>
    <col min="515" max="515" width="53.5" style="17" customWidth="1"/>
    <col min="516" max="520" width="7.25" style="17" customWidth="1"/>
    <col min="521" max="521" width="8.875" style="17" customWidth="1"/>
    <col min="522" max="768" width="10" style="17"/>
    <col min="769" max="769" width="7" style="17" customWidth="1"/>
    <col min="770" max="770" width="21.5" style="17" customWidth="1"/>
    <col min="771" max="771" width="53.5" style="17" customWidth="1"/>
    <col min="772" max="776" width="7.25" style="17" customWidth="1"/>
    <col min="777" max="777" width="8.875" style="17" customWidth="1"/>
    <col min="778" max="1024" width="10" style="17"/>
    <col min="1025" max="1025" width="7" style="17" customWidth="1"/>
    <col min="1026" max="1026" width="21.5" style="17" customWidth="1"/>
    <col min="1027" max="1027" width="53.5" style="17" customWidth="1"/>
    <col min="1028" max="1032" width="7.25" style="17" customWidth="1"/>
    <col min="1033" max="1033" width="8.875" style="17" customWidth="1"/>
    <col min="1034" max="1280" width="10" style="17"/>
    <col min="1281" max="1281" width="7" style="17" customWidth="1"/>
    <col min="1282" max="1282" width="21.5" style="17" customWidth="1"/>
    <col min="1283" max="1283" width="53.5" style="17" customWidth="1"/>
    <col min="1284" max="1288" width="7.25" style="17" customWidth="1"/>
    <col min="1289" max="1289" width="8.875" style="17" customWidth="1"/>
    <col min="1290" max="1536" width="10" style="17"/>
    <col min="1537" max="1537" width="7" style="17" customWidth="1"/>
    <col min="1538" max="1538" width="21.5" style="17" customWidth="1"/>
    <col min="1539" max="1539" width="53.5" style="17" customWidth="1"/>
    <col min="1540" max="1544" width="7.25" style="17" customWidth="1"/>
    <col min="1545" max="1545" width="8.875" style="17" customWidth="1"/>
    <col min="1546" max="1792" width="10" style="17"/>
    <col min="1793" max="1793" width="7" style="17" customWidth="1"/>
    <col min="1794" max="1794" width="21.5" style="17" customWidth="1"/>
    <col min="1795" max="1795" width="53.5" style="17" customWidth="1"/>
    <col min="1796" max="1800" width="7.25" style="17" customWidth="1"/>
    <col min="1801" max="1801" width="8.875" style="17" customWidth="1"/>
    <col min="1802" max="2048" width="10" style="17"/>
    <col min="2049" max="2049" width="7" style="17" customWidth="1"/>
    <col min="2050" max="2050" width="21.5" style="17" customWidth="1"/>
    <col min="2051" max="2051" width="53.5" style="17" customWidth="1"/>
    <col min="2052" max="2056" width="7.25" style="17" customWidth="1"/>
    <col min="2057" max="2057" width="8.875" style="17" customWidth="1"/>
    <col min="2058" max="2304" width="10" style="17"/>
    <col min="2305" max="2305" width="7" style="17" customWidth="1"/>
    <col min="2306" max="2306" width="21.5" style="17" customWidth="1"/>
    <col min="2307" max="2307" width="53.5" style="17" customWidth="1"/>
    <col min="2308" max="2312" width="7.25" style="17" customWidth="1"/>
    <col min="2313" max="2313" width="8.875" style="17" customWidth="1"/>
    <col min="2314" max="2560" width="10" style="17"/>
    <col min="2561" max="2561" width="7" style="17" customWidth="1"/>
    <col min="2562" max="2562" width="21.5" style="17" customWidth="1"/>
    <col min="2563" max="2563" width="53.5" style="17" customWidth="1"/>
    <col min="2564" max="2568" width="7.25" style="17" customWidth="1"/>
    <col min="2569" max="2569" width="8.875" style="17" customWidth="1"/>
    <col min="2570" max="2816" width="10" style="17"/>
    <col min="2817" max="2817" width="7" style="17" customWidth="1"/>
    <col min="2818" max="2818" width="21.5" style="17" customWidth="1"/>
    <col min="2819" max="2819" width="53.5" style="17" customWidth="1"/>
    <col min="2820" max="2824" width="7.25" style="17" customWidth="1"/>
    <col min="2825" max="2825" width="8.875" style="17" customWidth="1"/>
    <col min="2826" max="3072" width="10" style="17"/>
    <col min="3073" max="3073" width="7" style="17" customWidth="1"/>
    <col min="3074" max="3074" width="21.5" style="17" customWidth="1"/>
    <col min="3075" max="3075" width="53.5" style="17" customWidth="1"/>
    <col min="3076" max="3080" width="7.25" style="17" customWidth="1"/>
    <col min="3081" max="3081" width="8.875" style="17" customWidth="1"/>
    <col min="3082" max="3328" width="10" style="17"/>
    <col min="3329" max="3329" width="7" style="17" customWidth="1"/>
    <col min="3330" max="3330" width="21.5" style="17" customWidth="1"/>
    <col min="3331" max="3331" width="53.5" style="17" customWidth="1"/>
    <col min="3332" max="3336" width="7.25" style="17" customWidth="1"/>
    <col min="3337" max="3337" width="8.875" style="17" customWidth="1"/>
    <col min="3338" max="3584" width="10" style="17"/>
    <col min="3585" max="3585" width="7" style="17" customWidth="1"/>
    <col min="3586" max="3586" width="21.5" style="17" customWidth="1"/>
    <col min="3587" max="3587" width="53.5" style="17" customWidth="1"/>
    <col min="3588" max="3592" width="7.25" style="17" customWidth="1"/>
    <col min="3593" max="3593" width="8.875" style="17" customWidth="1"/>
    <col min="3594" max="3840" width="10" style="17"/>
    <col min="3841" max="3841" width="7" style="17" customWidth="1"/>
    <col min="3842" max="3842" width="21.5" style="17" customWidth="1"/>
    <col min="3843" max="3843" width="53.5" style="17" customWidth="1"/>
    <col min="3844" max="3848" width="7.25" style="17" customWidth="1"/>
    <col min="3849" max="3849" width="8.875" style="17" customWidth="1"/>
    <col min="3850" max="4096" width="10" style="17"/>
    <col min="4097" max="4097" width="7" style="17" customWidth="1"/>
    <col min="4098" max="4098" width="21.5" style="17" customWidth="1"/>
    <col min="4099" max="4099" width="53.5" style="17" customWidth="1"/>
    <col min="4100" max="4104" width="7.25" style="17" customWidth="1"/>
    <col min="4105" max="4105" width="8.875" style="17" customWidth="1"/>
    <col min="4106" max="4352" width="10" style="17"/>
    <col min="4353" max="4353" width="7" style="17" customWidth="1"/>
    <col min="4354" max="4354" width="21.5" style="17" customWidth="1"/>
    <col min="4355" max="4355" width="53.5" style="17" customWidth="1"/>
    <col min="4356" max="4360" width="7.25" style="17" customWidth="1"/>
    <col min="4361" max="4361" width="8.875" style="17" customWidth="1"/>
    <col min="4362" max="4608" width="10" style="17"/>
    <col min="4609" max="4609" width="7" style="17" customWidth="1"/>
    <col min="4610" max="4610" width="21.5" style="17" customWidth="1"/>
    <col min="4611" max="4611" width="53.5" style="17" customWidth="1"/>
    <col min="4612" max="4616" width="7.25" style="17" customWidth="1"/>
    <col min="4617" max="4617" width="8.875" style="17" customWidth="1"/>
    <col min="4618" max="4864" width="10" style="17"/>
    <col min="4865" max="4865" width="7" style="17" customWidth="1"/>
    <col min="4866" max="4866" width="21.5" style="17" customWidth="1"/>
    <col min="4867" max="4867" width="53.5" style="17" customWidth="1"/>
    <col min="4868" max="4872" width="7.25" style="17" customWidth="1"/>
    <col min="4873" max="4873" width="8.875" style="17" customWidth="1"/>
    <col min="4874" max="5120" width="10" style="17"/>
    <col min="5121" max="5121" width="7" style="17" customWidth="1"/>
    <col min="5122" max="5122" width="21.5" style="17" customWidth="1"/>
    <col min="5123" max="5123" width="53.5" style="17" customWidth="1"/>
    <col min="5124" max="5128" width="7.25" style="17" customWidth="1"/>
    <col min="5129" max="5129" width="8.875" style="17" customWidth="1"/>
    <col min="5130" max="5376" width="10" style="17"/>
    <col min="5377" max="5377" width="7" style="17" customWidth="1"/>
    <col min="5378" max="5378" width="21.5" style="17" customWidth="1"/>
    <col min="5379" max="5379" width="53.5" style="17" customWidth="1"/>
    <col min="5380" max="5384" width="7.25" style="17" customWidth="1"/>
    <col min="5385" max="5385" width="8.875" style="17" customWidth="1"/>
    <col min="5386" max="5632" width="10" style="17"/>
    <col min="5633" max="5633" width="7" style="17" customWidth="1"/>
    <col min="5634" max="5634" width="21.5" style="17" customWidth="1"/>
    <col min="5635" max="5635" width="53.5" style="17" customWidth="1"/>
    <col min="5636" max="5640" width="7.25" style="17" customWidth="1"/>
    <col min="5641" max="5641" width="8.875" style="17" customWidth="1"/>
    <col min="5642" max="5888" width="10" style="17"/>
    <col min="5889" max="5889" width="7" style="17" customWidth="1"/>
    <col min="5890" max="5890" width="21.5" style="17" customWidth="1"/>
    <col min="5891" max="5891" width="53.5" style="17" customWidth="1"/>
    <col min="5892" max="5896" width="7.25" style="17" customWidth="1"/>
    <col min="5897" max="5897" width="8.875" style="17" customWidth="1"/>
    <col min="5898" max="6144" width="10" style="17"/>
    <col min="6145" max="6145" width="7" style="17" customWidth="1"/>
    <col min="6146" max="6146" width="21.5" style="17" customWidth="1"/>
    <col min="6147" max="6147" width="53.5" style="17" customWidth="1"/>
    <col min="6148" max="6152" width="7.25" style="17" customWidth="1"/>
    <col min="6153" max="6153" width="8.875" style="17" customWidth="1"/>
    <col min="6154" max="6400" width="10" style="17"/>
    <col min="6401" max="6401" width="7" style="17" customWidth="1"/>
    <col min="6402" max="6402" width="21.5" style="17" customWidth="1"/>
    <col min="6403" max="6403" width="53.5" style="17" customWidth="1"/>
    <col min="6404" max="6408" width="7.25" style="17" customWidth="1"/>
    <col min="6409" max="6409" width="8.875" style="17" customWidth="1"/>
    <col min="6410" max="6656" width="10" style="17"/>
    <col min="6657" max="6657" width="7" style="17" customWidth="1"/>
    <col min="6658" max="6658" width="21.5" style="17" customWidth="1"/>
    <col min="6659" max="6659" width="53.5" style="17" customWidth="1"/>
    <col min="6660" max="6664" width="7.25" style="17" customWidth="1"/>
    <col min="6665" max="6665" width="8.875" style="17" customWidth="1"/>
    <col min="6666" max="6912" width="10" style="17"/>
    <col min="6913" max="6913" width="7" style="17" customWidth="1"/>
    <col min="6914" max="6914" width="21.5" style="17" customWidth="1"/>
    <col min="6915" max="6915" width="53.5" style="17" customWidth="1"/>
    <col min="6916" max="6920" width="7.25" style="17" customWidth="1"/>
    <col min="6921" max="6921" width="8.875" style="17" customWidth="1"/>
    <col min="6922" max="7168" width="10" style="17"/>
    <col min="7169" max="7169" width="7" style="17" customWidth="1"/>
    <col min="7170" max="7170" width="21.5" style="17" customWidth="1"/>
    <col min="7171" max="7171" width="53.5" style="17" customWidth="1"/>
    <col min="7172" max="7176" width="7.25" style="17" customWidth="1"/>
    <col min="7177" max="7177" width="8.875" style="17" customWidth="1"/>
    <col min="7178" max="7424" width="10" style="17"/>
    <col min="7425" max="7425" width="7" style="17" customWidth="1"/>
    <col min="7426" max="7426" width="21.5" style="17" customWidth="1"/>
    <col min="7427" max="7427" width="53.5" style="17" customWidth="1"/>
    <col min="7428" max="7432" width="7.25" style="17" customWidth="1"/>
    <col min="7433" max="7433" width="8.875" style="17" customWidth="1"/>
    <col min="7434" max="7680" width="10" style="17"/>
    <col min="7681" max="7681" width="7" style="17" customWidth="1"/>
    <col min="7682" max="7682" width="21.5" style="17" customWidth="1"/>
    <col min="7683" max="7683" width="53.5" style="17" customWidth="1"/>
    <col min="7684" max="7688" width="7.25" style="17" customWidth="1"/>
    <col min="7689" max="7689" width="8.875" style="17" customWidth="1"/>
    <col min="7690" max="7936" width="10" style="17"/>
    <col min="7937" max="7937" width="7" style="17" customWidth="1"/>
    <col min="7938" max="7938" width="21.5" style="17" customWidth="1"/>
    <col min="7939" max="7939" width="53.5" style="17" customWidth="1"/>
    <col min="7940" max="7944" width="7.25" style="17" customWidth="1"/>
    <col min="7945" max="7945" width="8.875" style="17" customWidth="1"/>
    <col min="7946" max="8192" width="10" style="17"/>
    <col min="8193" max="8193" width="7" style="17" customWidth="1"/>
    <col min="8194" max="8194" width="21.5" style="17" customWidth="1"/>
    <col min="8195" max="8195" width="53.5" style="17" customWidth="1"/>
    <col min="8196" max="8200" width="7.25" style="17" customWidth="1"/>
    <col min="8201" max="8201" width="8.875" style="17" customWidth="1"/>
    <col min="8202" max="8448" width="10" style="17"/>
    <col min="8449" max="8449" width="7" style="17" customWidth="1"/>
    <col min="8450" max="8450" width="21.5" style="17" customWidth="1"/>
    <col min="8451" max="8451" width="53.5" style="17" customWidth="1"/>
    <col min="8452" max="8456" width="7.25" style="17" customWidth="1"/>
    <col min="8457" max="8457" width="8.875" style="17" customWidth="1"/>
    <col min="8458" max="8704" width="10" style="17"/>
    <col min="8705" max="8705" width="7" style="17" customWidth="1"/>
    <col min="8706" max="8706" width="21.5" style="17" customWidth="1"/>
    <col min="8707" max="8707" width="53.5" style="17" customWidth="1"/>
    <col min="8708" max="8712" width="7.25" style="17" customWidth="1"/>
    <col min="8713" max="8713" width="8.875" style="17" customWidth="1"/>
    <col min="8714" max="8960" width="10" style="17"/>
    <col min="8961" max="8961" width="7" style="17" customWidth="1"/>
    <col min="8962" max="8962" width="21.5" style="17" customWidth="1"/>
    <col min="8963" max="8963" width="53.5" style="17" customWidth="1"/>
    <col min="8964" max="8968" width="7.25" style="17" customWidth="1"/>
    <col min="8969" max="8969" width="8.875" style="17" customWidth="1"/>
    <col min="8970" max="9216" width="10" style="17"/>
    <col min="9217" max="9217" width="7" style="17" customWidth="1"/>
    <col min="9218" max="9218" width="21.5" style="17" customWidth="1"/>
    <col min="9219" max="9219" width="53.5" style="17" customWidth="1"/>
    <col min="9220" max="9224" width="7.25" style="17" customWidth="1"/>
    <col min="9225" max="9225" width="8.875" style="17" customWidth="1"/>
    <col min="9226" max="9472" width="10" style="17"/>
    <col min="9473" max="9473" width="7" style="17" customWidth="1"/>
    <col min="9474" max="9474" width="21.5" style="17" customWidth="1"/>
    <col min="9475" max="9475" width="53.5" style="17" customWidth="1"/>
    <col min="9476" max="9480" width="7.25" style="17" customWidth="1"/>
    <col min="9481" max="9481" width="8.875" style="17" customWidth="1"/>
    <col min="9482" max="9728" width="10" style="17"/>
    <col min="9729" max="9729" width="7" style="17" customWidth="1"/>
    <col min="9730" max="9730" width="21.5" style="17" customWidth="1"/>
    <col min="9731" max="9731" width="53.5" style="17" customWidth="1"/>
    <col min="9732" max="9736" width="7.25" style="17" customWidth="1"/>
    <col min="9737" max="9737" width="8.875" style="17" customWidth="1"/>
    <col min="9738" max="9984" width="10" style="17"/>
    <col min="9985" max="9985" width="7" style="17" customWidth="1"/>
    <col min="9986" max="9986" width="21.5" style="17" customWidth="1"/>
    <col min="9987" max="9987" width="53.5" style="17" customWidth="1"/>
    <col min="9988" max="9992" width="7.25" style="17" customWidth="1"/>
    <col min="9993" max="9993" width="8.875" style="17" customWidth="1"/>
    <col min="9994" max="10240" width="10" style="17"/>
    <col min="10241" max="10241" width="7" style="17" customWidth="1"/>
    <col min="10242" max="10242" width="21.5" style="17" customWidth="1"/>
    <col min="10243" max="10243" width="53.5" style="17" customWidth="1"/>
    <col min="10244" max="10248" width="7.25" style="17" customWidth="1"/>
    <col min="10249" max="10249" width="8.875" style="17" customWidth="1"/>
    <col min="10250" max="10496" width="10" style="17"/>
    <col min="10497" max="10497" width="7" style="17" customWidth="1"/>
    <col min="10498" max="10498" width="21.5" style="17" customWidth="1"/>
    <col min="10499" max="10499" width="53.5" style="17" customWidth="1"/>
    <col min="10500" max="10504" width="7.25" style="17" customWidth="1"/>
    <col min="10505" max="10505" width="8.875" style="17" customWidth="1"/>
    <col min="10506" max="10752" width="10" style="17"/>
    <col min="10753" max="10753" width="7" style="17" customWidth="1"/>
    <col min="10754" max="10754" width="21.5" style="17" customWidth="1"/>
    <col min="10755" max="10755" width="53.5" style="17" customWidth="1"/>
    <col min="10756" max="10760" width="7.25" style="17" customWidth="1"/>
    <col min="10761" max="10761" width="8.875" style="17" customWidth="1"/>
    <col min="10762" max="11008" width="10" style="17"/>
    <col min="11009" max="11009" width="7" style="17" customWidth="1"/>
    <col min="11010" max="11010" width="21.5" style="17" customWidth="1"/>
    <col min="11011" max="11011" width="53.5" style="17" customWidth="1"/>
    <col min="11012" max="11016" width="7.25" style="17" customWidth="1"/>
    <col min="11017" max="11017" width="8.875" style="17" customWidth="1"/>
    <col min="11018" max="11264" width="10" style="17"/>
    <col min="11265" max="11265" width="7" style="17" customWidth="1"/>
    <col min="11266" max="11266" width="21.5" style="17" customWidth="1"/>
    <col min="11267" max="11267" width="53.5" style="17" customWidth="1"/>
    <col min="11268" max="11272" width="7.25" style="17" customWidth="1"/>
    <col min="11273" max="11273" width="8.875" style="17" customWidth="1"/>
    <col min="11274" max="11520" width="10" style="17"/>
    <col min="11521" max="11521" width="7" style="17" customWidth="1"/>
    <col min="11522" max="11522" width="21.5" style="17" customWidth="1"/>
    <col min="11523" max="11523" width="53.5" style="17" customWidth="1"/>
    <col min="11524" max="11528" width="7.25" style="17" customWidth="1"/>
    <col min="11529" max="11529" width="8.875" style="17" customWidth="1"/>
    <col min="11530" max="11776" width="10" style="17"/>
    <col min="11777" max="11777" width="7" style="17" customWidth="1"/>
    <col min="11778" max="11778" width="21.5" style="17" customWidth="1"/>
    <col min="11779" max="11779" width="53.5" style="17" customWidth="1"/>
    <col min="11780" max="11784" width="7.25" style="17" customWidth="1"/>
    <col min="11785" max="11785" width="8.875" style="17" customWidth="1"/>
    <col min="11786" max="12032" width="10" style="17"/>
    <col min="12033" max="12033" width="7" style="17" customWidth="1"/>
    <col min="12034" max="12034" width="21.5" style="17" customWidth="1"/>
    <col min="12035" max="12035" width="53.5" style="17" customWidth="1"/>
    <col min="12036" max="12040" width="7.25" style="17" customWidth="1"/>
    <col min="12041" max="12041" width="8.875" style="17" customWidth="1"/>
    <col min="12042" max="12288" width="10" style="17"/>
    <col min="12289" max="12289" width="7" style="17" customWidth="1"/>
    <col min="12290" max="12290" width="21.5" style="17" customWidth="1"/>
    <col min="12291" max="12291" width="53.5" style="17" customWidth="1"/>
    <col min="12292" max="12296" width="7.25" style="17" customWidth="1"/>
    <col min="12297" max="12297" width="8.875" style="17" customWidth="1"/>
    <col min="12298" max="12544" width="10" style="17"/>
    <col min="12545" max="12545" width="7" style="17" customWidth="1"/>
    <col min="12546" max="12546" width="21.5" style="17" customWidth="1"/>
    <col min="12547" max="12547" width="53.5" style="17" customWidth="1"/>
    <col min="12548" max="12552" width="7.25" style="17" customWidth="1"/>
    <col min="12553" max="12553" width="8.875" style="17" customWidth="1"/>
    <col min="12554" max="12800" width="10" style="17"/>
    <col min="12801" max="12801" width="7" style="17" customWidth="1"/>
    <col min="12802" max="12802" width="21.5" style="17" customWidth="1"/>
    <col min="12803" max="12803" width="53.5" style="17" customWidth="1"/>
    <col min="12804" max="12808" width="7.25" style="17" customWidth="1"/>
    <col min="12809" max="12809" width="8.875" style="17" customWidth="1"/>
    <col min="12810" max="13056" width="10" style="17"/>
    <col min="13057" max="13057" width="7" style="17" customWidth="1"/>
    <col min="13058" max="13058" width="21.5" style="17" customWidth="1"/>
    <col min="13059" max="13059" width="53.5" style="17" customWidth="1"/>
    <col min="13060" max="13064" width="7.25" style="17" customWidth="1"/>
    <col min="13065" max="13065" width="8.875" style="17" customWidth="1"/>
    <col min="13066" max="13312" width="10" style="17"/>
    <col min="13313" max="13313" width="7" style="17" customWidth="1"/>
    <col min="13314" max="13314" width="21.5" style="17" customWidth="1"/>
    <col min="13315" max="13315" width="53.5" style="17" customWidth="1"/>
    <col min="13316" max="13320" width="7.25" style="17" customWidth="1"/>
    <col min="13321" max="13321" width="8.875" style="17" customWidth="1"/>
    <col min="13322" max="13568" width="10" style="17"/>
    <col min="13569" max="13569" width="7" style="17" customWidth="1"/>
    <col min="13570" max="13570" width="21.5" style="17" customWidth="1"/>
    <col min="13571" max="13571" width="53.5" style="17" customWidth="1"/>
    <col min="13572" max="13576" width="7.25" style="17" customWidth="1"/>
    <col min="13577" max="13577" width="8.875" style="17" customWidth="1"/>
    <col min="13578" max="13824" width="10" style="17"/>
    <col min="13825" max="13825" width="7" style="17" customWidth="1"/>
    <col min="13826" max="13826" width="21.5" style="17" customWidth="1"/>
    <col min="13827" max="13827" width="53.5" style="17" customWidth="1"/>
    <col min="13828" max="13832" width="7.25" style="17" customWidth="1"/>
    <col min="13833" max="13833" width="8.875" style="17" customWidth="1"/>
    <col min="13834" max="14080" width="10" style="17"/>
    <col min="14081" max="14081" width="7" style="17" customWidth="1"/>
    <col min="14082" max="14082" width="21.5" style="17" customWidth="1"/>
    <col min="14083" max="14083" width="53.5" style="17" customWidth="1"/>
    <col min="14084" max="14088" width="7.25" style="17" customWidth="1"/>
    <col min="14089" max="14089" width="8.875" style="17" customWidth="1"/>
    <col min="14090" max="14336" width="10" style="17"/>
    <col min="14337" max="14337" width="7" style="17" customWidth="1"/>
    <col min="14338" max="14338" width="21.5" style="17" customWidth="1"/>
    <col min="14339" max="14339" width="53.5" style="17" customWidth="1"/>
    <col min="14340" max="14344" width="7.25" style="17" customWidth="1"/>
    <col min="14345" max="14345" width="8.875" style="17" customWidth="1"/>
    <col min="14346" max="14592" width="10" style="17"/>
    <col min="14593" max="14593" width="7" style="17" customWidth="1"/>
    <col min="14594" max="14594" width="21.5" style="17" customWidth="1"/>
    <col min="14595" max="14595" width="53.5" style="17" customWidth="1"/>
    <col min="14596" max="14600" width="7.25" style="17" customWidth="1"/>
    <col min="14601" max="14601" width="8.875" style="17" customWidth="1"/>
    <col min="14602" max="14848" width="10" style="17"/>
    <col min="14849" max="14849" width="7" style="17" customWidth="1"/>
    <col min="14850" max="14850" width="21.5" style="17" customWidth="1"/>
    <col min="14851" max="14851" width="53.5" style="17" customWidth="1"/>
    <col min="14852" max="14856" width="7.25" style="17" customWidth="1"/>
    <col min="14857" max="14857" width="8.875" style="17" customWidth="1"/>
    <col min="14858" max="15104" width="10" style="17"/>
    <col min="15105" max="15105" width="7" style="17" customWidth="1"/>
    <col min="15106" max="15106" width="21.5" style="17" customWidth="1"/>
    <col min="15107" max="15107" width="53.5" style="17" customWidth="1"/>
    <col min="15108" max="15112" width="7.25" style="17" customWidth="1"/>
    <col min="15113" max="15113" width="8.875" style="17" customWidth="1"/>
    <col min="15114" max="15360" width="10" style="17"/>
    <col min="15361" max="15361" width="7" style="17" customWidth="1"/>
    <col min="15362" max="15362" width="21.5" style="17" customWidth="1"/>
    <col min="15363" max="15363" width="53.5" style="17" customWidth="1"/>
    <col min="15364" max="15368" width="7.25" style="17" customWidth="1"/>
    <col min="15369" max="15369" width="8.875" style="17" customWidth="1"/>
    <col min="15370" max="15616" width="10" style="17"/>
    <col min="15617" max="15617" width="7" style="17" customWidth="1"/>
    <col min="15618" max="15618" width="21.5" style="17" customWidth="1"/>
    <col min="15619" max="15619" width="53.5" style="17" customWidth="1"/>
    <col min="15620" max="15624" width="7.25" style="17" customWidth="1"/>
    <col min="15625" max="15625" width="8.875" style="17" customWidth="1"/>
    <col min="15626" max="15872" width="10" style="17"/>
    <col min="15873" max="15873" width="7" style="17" customWidth="1"/>
    <col min="15874" max="15874" width="21.5" style="17" customWidth="1"/>
    <col min="15875" max="15875" width="53.5" style="17" customWidth="1"/>
    <col min="15876" max="15880" width="7.25" style="17" customWidth="1"/>
    <col min="15881" max="15881" width="8.875" style="17" customWidth="1"/>
    <col min="15882" max="16128" width="10" style="17"/>
    <col min="16129" max="16129" width="7" style="17" customWidth="1"/>
    <col min="16130" max="16130" width="21.5" style="17" customWidth="1"/>
    <col min="16131" max="16131" width="53.5" style="17" customWidth="1"/>
    <col min="16132" max="16136" width="7.25" style="17" customWidth="1"/>
    <col min="16137" max="16137" width="8.875" style="17" customWidth="1"/>
    <col min="16138" max="16384" width="10" style="17"/>
  </cols>
  <sheetData>
    <row r="1" spans="1:13" ht="21" customHeight="1" x14ac:dyDescent="0.15">
      <c r="B1" s="2" t="s">
        <v>397</v>
      </c>
    </row>
    <row r="2" spans="1:13" ht="30" customHeight="1" x14ac:dyDescent="0.15">
      <c r="B2" s="269" t="s">
        <v>49</v>
      </c>
      <c r="C2" s="269"/>
      <c r="D2" s="31"/>
      <c r="E2" s="31"/>
      <c r="F2" s="31"/>
      <c r="G2" s="31"/>
      <c r="H2" s="31"/>
      <c r="L2" s="3" t="s">
        <v>296</v>
      </c>
      <c r="M2" s="3" t="s">
        <v>299</v>
      </c>
    </row>
    <row r="3" spans="1:13" s="25" customFormat="1" ht="24" customHeight="1" x14ac:dyDescent="0.15">
      <c r="A3" s="11"/>
      <c r="B3" s="24"/>
      <c r="C3" s="24"/>
      <c r="D3" s="24"/>
      <c r="E3" s="24"/>
      <c r="F3" s="24"/>
      <c r="G3" s="24"/>
      <c r="H3" s="24"/>
      <c r="L3" s="114" t="s">
        <v>298</v>
      </c>
      <c r="M3" s="11" t="s">
        <v>297</v>
      </c>
    </row>
    <row r="4" spans="1:13" ht="24" customHeight="1" x14ac:dyDescent="0.15">
      <c r="A4" s="3">
        <v>1</v>
      </c>
    </row>
    <row r="5" spans="1:13" s="11" customFormat="1" ht="27" customHeight="1" x14ac:dyDescent="0.15">
      <c r="B5" s="270" t="s">
        <v>50</v>
      </c>
      <c r="C5" s="272" t="s">
        <v>51</v>
      </c>
      <c r="D5" s="32"/>
      <c r="E5" s="32"/>
      <c r="F5" s="32"/>
      <c r="G5" s="32"/>
      <c r="H5" s="32"/>
    </row>
    <row r="6" spans="1:13" s="11" customFormat="1" ht="27" customHeight="1" x14ac:dyDescent="0.15">
      <c r="B6" s="271"/>
      <c r="C6" s="273"/>
      <c r="D6" s="89"/>
      <c r="E6" s="33"/>
      <c r="F6" s="33"/>
      <c r="G6" s="33"/>
      <c r="H6" s="33"/>
      <c r="I6" s="10"/>
    </row>
    <row r="7" spans="1:13" ht="27" customHeight="1" x14ac:dyDescent="0.15">
      <c r="B7" s="91" t="s">
        <v>318</v>
      </c>
      <c r="C7" s="92"/>
      <c r="D7" s="90"/>
      <c r="E7" s="34"/>
      <c r="F7" s="34"/>
      <c r="G7" s="34"/>
      <c r="H7" s="34"/>
      <c r="I7" s="35"/>
    </row>
    <row r="8" spans="1:13" ht="27" customHeight="1" x14ac:dyDescent="0.15">
      <c r="B8" s="91" t="s">
        <v>52</v>
      </c>
      <c r="C8" s="92" t="str">
        <f>"A조(1인) : "&amp;E8&amp;" HR/일 × 1인 × 7일/주"</f>
        <v>A조(1인) : 6 HR/일 × 1인 × 7일/주</v>
      </c>
      <c r="D8" s="90" t="s">
        <v>53</v>
      </c>
      <c r="E8" s="34">
        <f>+조별근무시간표!AM10</f>
        <v>6</v>
      </c>
      <c r="F8" s="34">
        <v>1</v>
      </c>
      <c r="G8" s="34">
        <v>7</v>
      </c>
      <c r="H8" s="34"/>
      <c r="I8" s="35">
        <f>ROUNDDOWN(E8*F8*G8,)</f>
        <v>42</v>
      </c>
    </row>
    <row r="9" spans="1:13" ht="27" customHeight="1" x14ac:dyDescent="0.15">
      <c r="B9" s="91"/>
      <c r="C9" s="92" t="str">
        <f>"B조(1인) : "&amp;E9&amp;" HR/일 × 1인 × 7일/주"</f>
        <v>B조(1인) : 10 HR/일 × 1인 × 7일/주</v>
      </c>
      <c r="D9" s="90" t="s">
        <v>310</v>
      </c>
      <c r="E9" s="34">
        <f>+조별근무시간표!AM11</f>
        <v>10</v>
      </c>
      <c r="F9" s="34">
        <v>1</v>
      </c>
      <c r="G9" s="34">
        <v>7</v>
      </c>
      <c r="H9" s="34"/>
      <c r="I9" s="35">
        <f>ROUNDDOWN(E9*F9*G9,)</f>
        <v>70</v>
      </c>
    </row>
    <row r="10" spans="1:13" ht="27" customHeight="1" x14ac:dyDescent="0.15">
      <c r="B10" s="91"/>
      <c r="C10" s="92" t="str">
        <f>""&amp;FIXED(E10,1)&amp;" HR/주 × "&amp;FIXED(F10,2)&amp;" 주/월  ÷ "&amp;FIXED(H10,0)&amp;"인 = "&amp;FIXED(E10*F10/H10,2)&amp;"HR/월,인"</f>
        <v>112.0 HR/주 × 4.34 주/월  ÷ 2인 = 243.04HR/월,인</v>
      </c>
      <c r="D10" s="90"/>
      <c r="E10" s="36">
        <f>SUM(I8:I9)</f>
        <v>112</v>
      </c>
      <c r="F10" s="136">
        <v>4.34</v>
      </c>
      <c r="G10" s="34"/>
      <c r="H10" s="34">
        <v>2</v>
      </c>
      <c r="I10" s="135">
        <f>+E10*F10/H10</f>
        <v>243.04</v>
      </c>
    </row>
    <row r="11" spans="1:13" ht="27" customHeight="1" x14ac:dyDescent="0.15">
      <c r="B11" s="91" t="s">
        <v>54</v>
      </c>
      <c r="C11" s="92" t="s">
        <v>55</v>
      </c>
      <c r="D11" s="90"/>
      <c r="E11" s="34"/>
      <c r="F11" s="34"/>
      <c r="G11" s="34"/>
      <c r="H11" s="34"/>
      <c r="I11" s="35"/>
    </row>
    <row r="12" spans="1:13" ht="27" customHeight="1" x14ac:dyDescent="0.15">
      <c r="B12" s="91"/>
      <c r="C12" s="92" t="str">
        <f>""&amp;FIXED(E10*F10/H10,2)&amp;"HR/월,인 - "&amp;FIXED(J12,2)&amp;"HR/월,인 = "&amp;FIXED(I10-J12,2)&amp;"HR/월,인"</f>
        <v>243.04HR/월,인 - 173.60HR/월,인 = 69.44HR/월,인</v>
      </c>
      <c r="D12" s="90"/>
      <c r="E12" s="37"/>
      <c r="F12" s="37"/>
      <c r="G12" s="34"/>
      <c r="H12" s="34"/>
      <c r="I12" s="38">
        <f>+I10-J12</f>
        <v>69.44</v>
      </c>
      <c r="J12" s="17">
        <f>8*4.34*5</f>
        <v>173.6</v>
      </c>
    </row>
    <row r="13" spans="1:13" ht="27" customHeight="1" x14ac:dyDescent="0.15">
      <c r="B13" s="91" t="s">
        <v>56</v>
      </c>
      <c r="C13" s="92" t="s">
        <v>57</v>
      </c>
      <c r="D13" s="90"/>
      <c r="E13" s="34"/>
      <c r="F13" s="34"/>
      <c r="G13" s="34"/>
      <c r="H13" s="34"/>
      <c r="I13" s="35"/>
    </row>
    <row r="14" spans="1:13" ht="27" customHeight="1" x14ac:dyDescent="0.15">
      <c r="B14" s="93"/>
      <c r="C14" s="94" t="str">
        <f>"("&amp;FIXED(D14,0)&amp;"HR/일 × "&amp;FIXED(E14,0)&amp;" 인 × "&amp;FIXED(F14,1)&amp;"일/월) ÷ "&amp;FIXED(G14,0)&amp;" = "&amp;FIXED((D14*E14*F14)/G14,2)&amp;"HR/월 "</f>
        <v xml:space="preserve">(3HR/일 × 1 인 × 30.4일/월) ÷ 2 = 45.63HR/월 </v>
      </c>
      <c r="D14" s="90">
        <f>+조별근무시간표!AN11</f>
        <v>3</v>
      </c>
      <c r="E14" s="34">
        <v>1</v>
      </c>
      <c r="F14" s="34">
        <v>30.416666666666668</v>
      </c>
      <c r="G14" s="37">
        <v>2</v>
      </c>
      <c r="H14" s="34"/>
      <c r="I14" s="35" t="str">
        <f>FIXED((D14*E14*F14)/G14,2)</f>
        <v>45.63</v>
      </c>
      <c r="J14" s="17" t="str">
        <f>FIXED(G14,0)</f>
        <v>2</v>
      </c>
      <c r="K14" s="17" t="str">
        <f>FIXED((D14*E14*F14)/G14,2)</f>
        <v>45.63</v>
      </c>
    </row>
    <row r="15" spans="1:13" ht="27" customHeight="1" x14ac:dyDescent="0.15">
      <c r="B15" s="91" t="s">
        <v>317</v>
      </c>
      <c r="C15" s="92"/>
      <c r="D15" s="90"/>
      <c r="E15" s="34"/>
      <c r="F15" s="34"/>
      <c r="G15" s="34"/>
      <c r="H15" s="34"/>
      <c r="I15" s="35"/>
    </row>
    <row r="16" spans="1:13" ht="27" customHeight="1" x14ac:dyDescent="0.15">
      <c r="B16" s="91" t="s">
        <v>326</v>
      </c>
      <c r="C16" s="92" t="str">
        <f>"A조(1인) : "&amp;E16&amp;" HR/일 × 1인 × 5일/주"</f>
        <v>A조(1인) : 6.5 HR/일 × 1인 × 5일/주</v>
      </c>
      <c r="D16" s="90" t="s">
        <v>53</v>
      </c>
      <c r="E16" s="34">
        <v>6.5</v>
      </c>
      <c r="F16" s="34">
        <v>1</v>
      </c>
      <c r="G16" s="34">
        <v>5</v>
      </c>
      <c r="H16" s="34"/>
      <c r="I16" s="35">
        <f>ROUNDDOWN(E16*F16*G16,)</f>
        <v>32</v>
      </c>
    </row>
    <row r="17" spans="2:10" ht="27" customHeight="1" x14ac:dyDescent="0.15">
      <c r="B17" s="91"/>
      <c r="C17" s="92" t="str">
        <f>"B조(1인) : "&amp;E17&amp;" HR/일 × 1인 × 5일/주"</f>
        <v>B조(1인) : 6.5 HR/일 × 1인 × 5일/주</v>
      </c>
      <c r="D17" s="90" t="s">
        <v>310</v>
      </c>
      <c r="E17" s="34">
        <v>6.5</v>
      </c>
      <c r="F17" s="34">
        <v>1</v>
      </c>
      <c r="G17" s="34">
        <v>5</v>
      </c>
      <c r="H17" s="34"/>
      <c r="I17" s="35">
        <f>ROUNDDOWN(E17*F17*G17,)</f>
        <v>32</v>
      </c>
    </row>
    <row r="18" spans="2:10" ht="27" customHeight="1" x14ac:dyDescent="0.15">
      <c r="B18" s="91"/>
      <c r="C18" s="92" t="str">
        <f>""&amp;FIXED(E18,1)&amp;" HR/주 × "&amp;FIXED(F18,2)&amp;" 주/월  ÷ "&amp;FIXED(H18,0)&amp;"인 = "&amp;FIXED(E18*F18/H18,2)&amp;"HR/월,인"</f>
        <v>64.0 HR/주 × 4.34 주/월  ÷ 2인 = 138.88HR/월,인</v>
      </c>
      <c r="D18" s="90"/>
      <c r="E18" s="36">
        <f>SUM(I16:I17)</f>
        <v>64</v>
      </c>
      <c r="F18" s="136">
        <v>4.34</v>
      </c>
      <c r="G18" s="34"/>
      <c r="H18" s="34">
        <v>2</v>
      </c>
      <c r="I18" s="135">
        <f>+E18*F18/H18</f>
        <v>138.88</v>
      </c>
    </row>
    <row r="19" spans="2:10" ht="27" customHeight="1" x14ac:dyDescent="0.15">
      <c r="B19" s="91" t="s">
        <v>327</v>
      </c>
      <c r="C19" s="92" t="str">
        <f>"A조(1인) : "&amp;E19&amp;" HR/일 × 1인 × 2일/주"</f>
        <v>A조(1인) : 5 HR/일 × 1인 × 2일/주</v>
      </c>
      <c r="D19" s="90" t="s">
        <v>53</v>
      </c>
      <c r="E19" s="34">
        <v>5</v>
      </c>
      <c r="F19" s="34">
        <v>1</v>
      </c>
      <c r="G19" s="34">
        <v>2</v>
      </c>
      <c r="H19" s="34"/>
      <c r="I19" s="35">
        <f>ROUNDDOWN(E19*F19*G19,)</f>
        <v>10</v>
      </c>
    </row>
    <row r="20" spans="2:10" ht="27" customHeight="1" x14ac:dyDescent="0.15">
      <c r="B20" s="91"/>
      <c r="C20" s="92" t="str">
        <f>"B조(1인) : "&amp;E20&amp;" HR/일 × 1인 × 2일/주"</f>
        <v>B조(1인) : 5 HR/일 × 1인 × 2일/주</v>
      </c>
      <c r="D20" s="90" t="s">
        <v>310</v>
      </c>
      <c r="E20" s="34">
        <v>5</v>
      </c>
      <c r="F20" s="34">
        <v>1</v>
      </c>
      <c r="G20" s="34">
        <v>2</v>
      </c>
      <c r="H20" s="34"/>
      <c r="I20" s="35">
        <f>ROUNDDOWN(E20*F20*G20,)</f>
        <v>10</v>
      </c>
    </row>
    <row r="21" spans="2:10" ht="27" customHeight="1" x14ac:dyDescent="0.15">
      <c r="B21" s="91"/>
      <c r="C21" s="92" t="str">
        <f>""&amp;FIXED(E21,1)&amp;" HR/주 × "&amp;FIXED(F21,2)&amp;" 주/월  ÷ "&amp;FIXED(H21,0)&amp;"인 = "&amp;FIXED(E21*F21/H21,2)&amp;"HR/월,인"</f>
        <v>20.0 HR/주 × 4.34 주/월  ÷ 2인 = 43.40HR/월,인</v>
      </c>
      <c r="D21" s="90"/>
      <c r="E21" s="36">
        <f>SUM(I19:I20)</f>
        <v>20</v>
      </c>
      <c r="F21" s="136">
        <v>4.34</v>
      </c>
      <c r="G21" s="34"/>
      <c r="H21" s="34">
        <v>2</v>
      </c>
      <c r="I21" s="135">
        <f>+E21*F21/H21</f>
        <v>43.4</v>
      </c>
      <c r="J21" s="42">
        <f>+I21+I18</f>
        <v>182.28</v>
      </c>
    </row>
    <row r="22" spans="2:10" ht="27" customHeight="1" x14ac:dyDescent="0.15">
      <c r="B22" s="91" t="s">
        <v>54</v>
      </c>
      <c r="C22" s="92" t="s">
        <v>55</v>
      </c>
      <c r="D22" s="90"/>
      <c r="E22" s="34"/>
      <c r="F22" s="34"/>
      <c r="G22" s="34"/>
      <c r="H22" s="34"/>
      <c r="I22" s="35"/>
    </row>
    <row r="23" spans="2:10" ht="27" customHeight="1" x14ac:dyDescent="0.15">
      <c r="B23" s="91"/>
      <c r="C23" s="92" t="str">
        <f>""&amp;FIXED(E18*F18/H18+E21*F21/H21,2)&amp;"HR/월,인 - "&amp;FIXED(J23,2)&amp;"HR/월,인 = "&amp;FIXED(I18+I21-J23,2)&amp;"HR/월,인"</f>
        <v>182.28HR/월,인 - 173.60HR/월,인 = 8.68HR/월,인</v>
      </c>
      <c r="D23" s="90"/>
      <c r="E23" s="37"/>
      <c r="F23" s="37"/>
      <c r="G23" s="34"/>
      <c r="H23" s="34"/>
      <c r="I23" s="38">
        <f>+I18+I21-J23</f>
        <v>8.6800000000000068</v>
      </c>
      <c r="J23" s="17">
        <f>8*4.34*5</f>
        <v>173.6</v>
      </c>
    </row>
    <row r="24" spans="2:10" ht="27" customHeight="1" x14ac:dyDescent="0.15">
      <c r="B24" s="91" t="s">
        <v>56</v>
      </c>
      <c r="C24" s="92" t="s">
        <v>57</v>
      </c>
      <c r="D24" s="90"/>
      <c r="E24" s="34"/>
      <c r="F24" s="34"/>
      <c r="G24" s="34"/>
      <c r="H24" s="34"/>
      <c r="I24" s="35"/>
    </row>
    <row r="25" spans="2:10" ht="27" customHeight="1" x14ac:dyDescent="0.15">
      <c r="B25" s="93"/>
      <c r="C25" s="94"/>
      <c r="D25" s="90"/>
      <c r="E25" s="34"/>
      <c r="F25" s="34"/>
      <c r="G25" s="37"/>
      <c r="H25" s="34"/>
      <c r="I25" s="35"/>
    </row>
    <row r="26" spans="2:10" ht="27" customHeight="1" x14ac:dyDescent="0.15">
      <c r="B26" s="17" t="s">
        <v>58</v>
      </c>
      <c r="C26" s="39"/>
      <c r="D26" s="39"/>
      <c r="E26" s="39"/>
      <c r="F26" s="39"/>
      <c r="G26" s="39"/>
      <c r="H26" s="39"/>
    </row>
    <row r="27" spans="2:10" ht="27" customHeight="1" x14ac:dyDescent="0.15">
      <c r="C27" s="39"/>
      <c r="D27" s="39"/>
      <c r="E27" s="39"/>
      <c r="F27" s="39"/>
      <c r="G27" s="39"/>
      <c r="H27" s="39"/>
    </row>
    <row r="28" spans="2:10" ht="30" customHeight="1" x14ac:dyDescent="0.15">
      <c r="C28" s="39"/>
      <c r="D28" s="39"/>
      <c r="E28" s="39"/>
      <c r="F28" s="39"/>
      <c r="G28" s="39"/>
      <c r="H28" s="39"/>
    </row>
    <row r="29" spans="2:10" ht="30" customHeight="1" x14ac:dyDescent="0.15">
      <c r="C29" s="39"/>
      <c r="D29" s="39"/>
      <c r="E29" s="39"/>
      <c r="F29" s="39"/>
      <c r="G29" s="39"/>
      <c r="H29" s="39"/>
    </row>
    <row r="30" spans="2:10" ht="30" customHeight="1" x14ac:dyDescent="0.15">
      <c r="C30" s="39"/>
      <c r="D30" s="39"/>
      <c r="E30" s="39"/>
      <c r="F30" s="39"/>
      <c r="G30" s="39"/>
      <c r="H30" s="39"/>
    </row>
    <row r="31" spans="2:10" ht="30" customHeight="1" x14ac:dyDescent="0.15">
      <c r="C31" s="39"/>
      <c r="D31" s="39"/>
      <c r="E31" s="39"/>
      <c r="F31" s="39"/>
      <c r="G31" s="39"/>
      <c r="H31" s="39"/>
    </row>
    <row r="32" spans="2:10" ht="30" customHeight="1" x14ac:dyDescent="0.15">
      <c r="C32" s="39"/>
      <c r="D32" s="39"/>
      <c r="E32" s="39"/>
      <c r="F32" s="39"/>
      <c r="G32" s="39"/>
      <c r="H32" s="39"/>
    </row>
    <row r="33" spans="3:8" ht="30" customHeight="1" x14ac:dyDescent="0.15">
      <c r="C33" s="39"/>
      <c r="D33" s="39"/>
      <c r="E33" s="39"/>
      <c r="F33" s="39"/>
      <c r="G33" s="39"/>
      <c r="H33" s="39"/>
    </row>
    <row r="34" spans="3:8" ht="30" customHeight="1" x14ac:dyDescent="0.15">
      <c r="C34" s="39"/>
      <c r="D34" s="39"/>
      <c r="E34" s="39"/>
      <c r="F34" s="39"/>
      <c r="G34" s="39"/>
      <c r="H34" s="39"/>
    </row>
    <row r="35" spans="3:8" ht="30" customHeight="1" x14ac:dyDescent="0.15">
      <c r="C35" s="39"/>
      <c r="D35" s="39"/>
      <c r="E35" s="39"/>
      <c r="F35" s="39"/>
      <c r="G35" s="39"/>
      <c r="H35" s="39"/>
    </row>
    <row r="36" spans="3:8" ht="30" customHeight="1" x14ac:dyDescent="0.15">
      <c r="C36" s="39"/>
      <c r="D36" s="39"/>
      <c r="E36" s="39"/>
      <c r="F36" s="39"/>
      <c r="G36" s="39"/>
      <c r="H36" s="39"/>
    </row>
    <row r="37" spans="3:8" ht="30" customHeight="1" x14ac:dyDescent="0.15">
      <c r="C37" s="39"/>
      <c r="D37" s="39"/>
      <c r="E37" s="39"/>
      <c r="F37" s="39"/>
      <c r="G37" s="39"/>
      <c r="H37" s="39"/>
    </row>
    <row r="38" spans="3:8" ht="30" customHeight="1" x14ac:dyDescent="0.15">
      <c r="C38" s="39"/>
      <c r="D38" s="39"/>
      <c r="E38" s="39"/>
      <c r="F38" s="39"/>
      <c r="G38" s="39"/>
      <c r="H38" s="39"/>
    </row>
    <row r="39" spans="3:8" ht="30" customHeight="1" x14ac:dyDescent="0.15">
      <c r="C39" s="39"/>
      <c r="D39" s="39"/>
      <c r="E39" s="39"/>
      <c r="F39" s="39"/>
      <c r="G39" s="39"/>
      <c r="H39" s="39"/>
    </row>
    <row r="40" spans="3:8" ht="30" customHeight="1" x14ac:dyDescent="0.15">
      <c r="C40" s="39"/>
      <c r="D40" s="39"/>
      <c r="E40" s="39"/>
      <c r="F40" s="39"/>
      <c r="G40" s="39"/>
      <c r="H40" s="39"/>
    </row>
    <row r="41" spans="3:8" ht="30" customHeight="1" x14ac:dyDescent="0.15">
      <c r="C41" s="39"/>
      <c r="D41" s="39"/>
      <c r="E41" s="39"/>
      <c r="F41" s="39"/>
      <c r="G41" s="39"/>
      <c r="H41" s="39"/>
    </row>
    <row r="42" spans="3:8" ht="30" customHeight="1" x14ac:dyDescent="0.15">
      <c r="C42" s="39"/>
      <c r="D42" s="39"/>
      <c r="E42" s="39"/>
      <c r="F42" s="39"/>
      <c r="G42" s="39"/>
      <c r="H42" s="39"/>
    </row>
    <row r="43" spans="3:8" ht="30" customHeight="1" x14ac:dyDescent="0.15">
      <c r="C43" s="39"/>
      <c r="D43" s="39"/>
      <c r="E43" s="39"/>
      <c r="F43" s="39"/>
      <c r="G43" s="39"/>
      <c r="H43" s="39"/>
    </row>
    <row r="44" spans="3:8" ht="30" customHeight="1" x14ac:dyDescent="0.15">
      <c r="C44" s="39"/>
      <c r="D44" s="39"/>
      <c r="E44" s="39"/>
      <c r="F44" s="39"/>
      <c r="G44" s="39"/>
      <c r="H44" s="39"/>
    </row>
  </sheetData>
  <mergeCells count="3">
    <mergeCell ref="B2:C2"/>
    <mergeCell ref="B5:B6"/>
    <mergeCell ref="C5:C6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13"/>
  </sheetPr>
  <dimension ref="A1:AP33"/>
  <sheetViews>
    <sheetView showGridLines="0" showZeros="0" view="pageBreakPreview" zoomScaleNormal="100" zoomScaleSheetLayoutView="100" workbookViewId="0">
      <selection activeCell="AY43" sqref="AY43"/>
    </sheetView>
  </sheetViews>
  <sheetFormatPr defaultRowHeight="13.5" customHeight="1" x14ac:dyDescent="0.15"/>
  <cols>
    <col min="1" max="1" width="2.25" style="17" customWidth="1"/>
    <col min="2" max="4" width="3.875" style="17" customWidth="1"/>
    <col min="5" max="5" width="4.25" style="17" customWidth="1"/>
    <col min="6" max="7" width="2.25" style="3" customWidth="1"/>
    <col min="8" max="8" width="4" style="3" customWidth="1"/>
    <col min="9" max="10" width="1.875" style="3" customWidth="1"/>
    <col min="11" max="11" width="2.25" style="3" customWidth="1"/>
    <col min="12" max="12" width="1.75" style="3" customWidth="1"/>
    <col min="13" max="14" width="4" style="3" customWidth="1"/>
    <col min="15" max="15" width="2.25" style="3" customWidth="1"/>
    <col min="16" max="16" width="2.125" style="3" customWidth="1"/>
    <col min="17" max="19" width="4" style="3" customWidth="1"/>
    <col min="20" max="21" width="1.875" style="3" customWidth="1"/>
    <col min="22" max="22" width="4" style="3" customWidth="1"/>
    <col min="23" max="27" width="2.25" style="3" customWidth="1"/>
    <col min="28" max="28" width="1.875" style="3" customWidth="1"/>
    <col min="29" max="31" width="4" style="3" customWidth="1"/>
    <col min="32" max="33" width="1.875" style="3" customWidth="1"/>
    <col min="34" max="38" width="4" style="3" customWidth="1"/>
    <col min="39" max="40" width="7.75" style="17" customWidth="1"/>
    <col min="41" max="258" width="9" style="17"/>
    <col min="259" max="259" width="2.25" style="17" customWidth="1"/>
    <col min="260" max="262" width="3.875" style="17" customWidth="1"/>
    <col min="263" max="263" width="4.25" style="17" customWidth="1"/>
    <col min="264" max="265" width="4" style="17" customWidth="1"/>
    <col min="266" max="267" width="1.875" style="17" customWidth="1"/>
    <col min="268" max="268" width="2.25" style="17" customWidth="1"/>
    <col min="269" max="269" width="1.75" style="17" customWidth="1"/>
    <col min="270" max="271" width="4" style="17" customWidth="1"/>
    <col min="272" max="272" width="2.25" style="17" customWidth="1"/>
    <col min="273" max="273" width="2.125" style="17" customWidth="1"/>
    <col min="274" max="276" width="4" style="17" customWidth="1"/>
    <col min="277" max="278" width="1.875" style="17" customWidth="1"/>
    <col min="279" max="279" width="4" style="17" customWidth="1"/>
    <col min="280" max="281" width="2.25" style="17" customWidth="1"/>
    <col min="282" max="282" width="4" style="17" customWidth="1"/>
    <col min="283" max="283" width="2.25" style="17" customWidth="1"/>
    <col min="284" max="284" width="1.875" style="17" customWidth="1"/>
    <col min="285" max="287" width="4" style="17" customWidth="1"/>
    <col min="288" max="289" width="1.875" style="17" customWidth="1"/>
    <col min="290" max="294" width="4" style="17" customWidth="1"/>
    <col min="295" max="514" width="9" style="17"/>
    <col min="515" max="515" width="2.25" style="17" customWidth="1"/>
    <col min="516" max="518" width="3.875" style="17" customWidth="1"/>
    <col min="519" max="519" width="4.25" style="17" customWidth="1"/>
    <col min="520" max="521" width="4" style="17" customWidth="1"/>
    <col min="522" max="523" width="1.875" style="17" customWidth="1"/>
    <col min="524" max="524" width="2.25" style="17" customWidth="1"/>
    <col min="525" max="525" width="1.75" style="17" customWidth="1"/>
    <col min="526" max="527" width="4" style="17" customWidth="1"/>
    <col min="528" max="528" width="2.25" style="17" customWidth="1"/>
    <col min="529" max="529" width="2.125" style="17" customWidth="1"/>
    <col min="530" max="532" width="4" style="17" customWidth="1"/>
    <col min="533" max="534" width="1.875" style="17" customWidth="1"/>
    <col min="535" max="535" width="4" style="17" customWidth="1"/>
    <col min="536" max="537" width="2.25" style="17" customWidth="1"/>
    <col min="538" max="538" width="4" style="17" customWidth="1"/>
    <col min="539" max="539" width="2.25" style="17" customWidth="1"/>
    <col min="540" max="540" width="1.875" style="17" customWidth="1"/>
    <col min="541" max="543" width="4" style="17" customWidth="1"/>
    <col min="544" max="545" width="1.875" style="17" customWidth="1"/>
    <col min="546" max="550" width="4" style="17" customWidth="1"/>
    <col min="551" max="770" width="9" style="17"/>
    <col min="771" max="771" width="2.25" style="17" customWidth="1"/>
    <col min="772" max="774" width="3.875" style="17" customWidth="1"/>
    <col min="775" max="775" width="4.25" style="17" customWidth="1"/>
    <col min="776" max="777" width="4" style="17" customWidth="1"/>
    <col min="778" max="779" width="1.875" style="17" customWidth="1"/>
    <col min="780" max="780" width="2.25" style="17" customWidth="1"/>
    <col min="781" max="781" width="1.75" style="17" customWidth="1"/>
    <col min="782" max="783" width="4" style="17" customWidth="1"/>
    <col min="784" max="784" width="2.25" style="17" customWidth="1"/>
    <col min="785" max="785" width="2.125" style="17" customWidth="1"/>
    <col min="786" max="788" width="4" style="17" customWidth="1"/>
    <col min="789" max="790" width="1.875" style="17" customWidth="1"/>
    <col min="791" max="791" width="4" style="17" customWidth="1"/>
    <col min="792" max="793" width="2.25" style="17" customWidth="1"/>
    <col min="794" max="794" width="4" style="17" customWidth="1"/>
    <col min="795" max="795" width="2.25" style="17" customWidth="1"/>
    <col min="796" max="796" width="1.875" style="17" customWidth="1"/>
    <col min="797" max="799" width="4" style="17" customWidth="1"/>
    <col min="800" max="801" width="1.875" style="17" customWidth="1"/>
    <col min="802" max="806" width="4" style="17" customWidth="1"/>
    <col min="807" max="1026" width="9" style="17"/>
    <col min="1027" max="1027" width="2.25" style="17" customWidth="1"/>
    <col min="1028" max="1030" width="3.875" style="17" customWidth="1"/>
    <col min="1031" max="1031" width="4.25" style="17" customWidth="1"/>
    <col min="1032" max="1033" width="4" style="17" customWidth="1"/>
    <col min="1034" max="1035" width="1.875" style="17" customWidth="1"/>
    <col min="1036" max="1036" width="2.25" style="17" customWidth="1"/>
    <col min="1037" max="1037" width="1.75" style="17" customWidth="1"/>
    <col min="1038" max="1039" width="4" style="17" customWidth="1"/>
    <col min="1040" max="1040" width="2.25" style="17" customWidth="1"/>
    <col min="1041" max="1041" width="2.125" style="17" customWidth="1"/>
    <col min="1042" max="1044" width="4" style="17" customWidth="1"/>
    <col min="1045" max="1046" width="1.875" style="17" customWidth="1"/>
    <col min="1047" max="1047" width="4" style="17" customWidth="1"/>
    <col min="1048" max="1049" width="2.25" style="17" customWidth="1"/>
    <col min="1050" max="1050" width="4" style="17" customWidth="1"/>
    <col min="1051" max="1051" width="2.25" style="17" customWidth="1"/>
    <col min="1052" max="1052" width="1.875" style="17" customWidth="1"/>
    <col min="1053" max="1055" width="4" style="17" customWidth="1"/>
    <col min="1056" max="1057" width="1.875" style="17" customWidth="1"/>
    <col min="1058" max="1062" width="4" style="17" customWidth="1"/>
    <col min="1063" max="1282" width="9" style="17"/>
    <col min="1283" max="1283" width="2.25" style="17" customWidth="1"/>
    <col min="1284" max="1286" width="3.875" style="17" customWidth="1"/>
    <col min="1287" max="1287" width="4.25" style="17" customWidth="1"/>
    <col min="1288" max="1289" width="4" style="17" customWidth="1"/>
    <col min="1290" max="1291" width="1.875" style="17" customWidth="1"/>
    <col min="1292" max="1292" width="2.25" style="17" customWidth="1"/>
    <col min="1293" max="1293" width="1.75" style="17" customWidth="1"/>
    <col min="1294" max="1295" width="4" style="17" customWidth="1"/>
    <col min="1296" max="1296" width="2.25" style="17" customWidth="1"/>
    <col min="1297" max="1297" width="2.125" style="17" customWidth="1"/>
    <col min="1298" max="1300" width="4" style="17" customWidth="1"/>
    <col min="1301" max="1302" width="1.875" style="17" customWidth="1"/>
    <col min="1303" max="1303" width="4" style="17" customWidth="1"/>
    <col min="1304" max="1305" width="2.25" style="17" customWidth="1"/>
    <col min="1306" max="1306" width="4" style="17" customWidth="1"/>
    <col min="1307" max="1307" width="2.25" style="17" customWidth="1"/>
    <col min="1308" max="1308" width="1.875" style="17" customWidth="1"/>
    <col min="1309" max="1311" width="4" style="17" customWidth="1"/>
    <col min="1312" max="1313" width="1.875" style="17" customWidth="1"/>
    <col min="1314" max="1318" width="4" style="17" customWidth="1"/>
    <col min="1319" max="1538" width="9" style="17"/>
    <col min="1539" max="1539" width="2.25" style="17" customWidth="1"/>
    <col min="1540" max="1542" width="3.875" style="17" customWidth="1"/>
    <col min="1543" max="1543" width="4.25" style="17" customWidth="1"/>
    <col min="1544" max="1545" width="4" style="17" customWidth="1"/>
    <col min="1546" max="1547" width="1.875" style="17" customWidth="1"/>
    <col min="1548" max="1548" width="2.25" style="17" customWidth="1"/>
    <col min="1549" max="1549" width="1.75" style="17" customWidth="1"/>
    <col min="1550" max="1551" width="4" style="17" customWidth="1"/>
    <col min="1552" max="1552" width="2.25" style="17" customWidth="1"/>
    <col min="1553" max="1553" width="2.125" style="17" customWidth="1"/>
    <col min="1554" max="1556" width="4" style="17" customWidth="1"/>
    <col min="1557" max="1558" width="1.875" style="17" customWidth="1"/>
    <col min="1559" max="1559" width="4" style="17" customWidth="1"/>
    <col min="1560" max="1561" width="2.25" style="17" customWidth="1"/>
    <col min="1562" max="1562" width="4" style="17" customWidth="1"/>
    <col min="1563" max="1563" width="2.25" style="17" customWidth="1"/>
    <col min="1564" max="1564" width="1.875" style="17" customWidth="1"/>
    <col min="1565" max="1567" width="4" style="17" customWidth="1"/>
    <col min="1568" max="1569" width="1.875" style="17" customWidth="1"/>
    <col min="1570" max="1574" width="4" style="17" customWidth="1"/>
    <col min="1575" max="1794" width="9" style="17"/>
    <col min="1795" max="1795" width="2.25" style="17" customWidth="1"/>
    <col min="1796" max="1798" width="3.875" style="17" customWidth="1"/>
    <col min="1799" max="1799" width="4.25" style="17" customWidth="1"/>
    <col min="1800" max="1801" width="4" style="17" customWidth="1"/>
    <col min="1802" max="1803" width="1.875" style="17" customWidth="1"/>
    <col min="1804" max="1804" width="2.25" style="17" customWidth="1"/>
    <col min="1805" max="1805" width="1.75" style="17" customWidth="1"/>
    <col min="1806" max="1807" width="4" style="17" customWidth="1"/>
    <col min="1808" max="1808" width="2.25" style="17" customWidth="1"/>
    <col min="1809" max="1809" width="2.125" style="17" customWidth="1"/>
    <col min="1810" max="1812" width="4" style="17" customWidth="1"/>
    <col min="1813" max="1814" width="1.875" style="17" customWidth="1"/>
    <col min="1815" max="1815" width="4" style="17" customWidth="1"/>
    <col min="1816" max="1817" width="2.25" style="17" customWidth="1"/>
    <col min="1818" max="1818" width="4" style="17" customWidth="1"/>
    <col min="1819" max="1819" width="2.25" style="17" customWidth="1"/>
    <col min="1820" max="1820" width="1.875" style="17" customWidth="1"/>
    <col min="1821" max="1823" width="4" style="17" customWidth="1"/>
    <col min="1824" max="1825" width="1.875" style="17" customWidth="1"/>
    <col min="1826" max="1830" width="4" style="17" customWidth="1"/>
    <col min="1831" max="2050" width="9" style="17"/>
    <col min="2051" max="2051" width="2.25" style="17" customWidth="1"/>
    <col min="2052" max="2054" width="3.875" style="17" customWidth="1"/>
    <col min="2055" max="2055" width="4.25" style="17" customWidth="1"/>
    <col min="2056" max="2057" width="4" style="17" customWidth="1"/>
    <col min="2058" max="2059" width="1.875" style="17" customWidth="1"/>
    <col min="2060" max="2060" width="2.25" style="17" customWidth="1"/>
    <col min="2061" max="2061" width="1.75" style="17" customWidth="1"/>
    <col min="2062" max="2063" width="4" style="17" customWidth="1"/>
    <col min="2064" max="2064" width="2.25" style="17" customWidth="1"/>
    <col min="2065" max="2065" width="2.125" style="17" customWidth="1"/>
    <col min="2066" max="2068" width="4" style="17" customWidth="1"/>
    <col min="2069" max="2070" width="1.875" style="17" customWidth="1"/>
    <col min="2071" max="2071" width="4" style="17" customWidth="1"/>
    <col min="2072" max="2073" width="2.25" style="17" customWidth="1"/>
    <col min="2074" max="2074" width="4" style="17" customWidth="1"/>
    <col min="2075" max="2075" width="2.25" style="17" customWidth="1"/>
    <col min="2076" max="2076" width="1.875" style="17" customWidth="1"/>
    <col min="2077" max="2079" width="4" style="17" customWidth="1"/>
    <col min="2080" max="2081" width="1.875" style="17" customWidth="1"/>
    <col min="2082" max="2086" width="4" style="17" customWidth="1"/>
    <col min="2087" max="2306" width="9" style="17"/>
    <col min="2307" max="2307" width="2.25" style="17" customWidth="1"/>
    <col min="2308" max="2310" width="3.875" style="17" customWidth="1"/>
    <col min="2311" max="2311" width="4.25" style="17" customWidth="1"/>
    <col min="2312" max="2313" width="4" style="17" customWidth="1"/>
    <col min="2314" max="2315" width="1.875" style="17" customWidth="1"/>
    <col min="2316" max="2316" width="2.25" style="17" customWidth="1"/>
    <col min="2317" max="2317" width="1.75" style="17" customWidth="1"/>
    <col min="2318" max="2319" width="4" style="17" customWidth="1"/>
    <col min="2320" max="2320" width="2.25" style="17" customWidth="1"/>
    <col min="2321" max="2321" width="2.125" style="17" customWidth="1"/>
    <col min="2322" max="2324" width="4" style="17" customWidth="1"/>
    <col min="2325" max="2326" width="1.875" style="17" customWidth="1"/>
    <col min="2327" max="2327" width="4" style="17" customWidth="1"/>
    <col min="2328" max="2329" width="2.25" style="17" customWidth="1"/>
    <col min="2330" max="2330" width="4" style="17" customWidth="1"/>
    <col min="2331" max="2331" width="2.25" style="17" customWidth="1"/>
    <col min="2332" max="2332" width="1.875" style="17" customWidth="1"/>
    <col min="2333" max="2335" width="4" style="17" customWidth="1"/>
    <col min="2336" max="2337" width="1.875" style="17" customWidth="1"/>
    <col min="2338" max="2342" width="4" style="17" customWidth="1"/>
    <col min="2343" max="2562" width="9" style="17"/>
    <col min="2563" max="2563" width="2.25" style="17" customWidth="1"/>
    <col min="2564" max="2566" width="3.875" style="17" customWidth="1"/>
    <col min="2567" max="2567" width="4.25" style="17" customWidth="1"/>
    <col min="2568" max="2569" width="4" style="17" customWidth="1"/>
    <col min="2570" max="2571" width="1.875" style="17" customWidth="1"/>
    <col min="2572" max="2572" width="2.25" style="17" customWidth="1"/>
    <col min="2573" max="2573" width="1.75" style="17" customWidth="1"/>
    <col min="2574" max="2575" width="4" style="17" customWidth="1"/>
    <col min="2576" max="2576" width="2.25" style="17" customWidth="1"/>
    <col min="2577" max="2577" width="2.125" style="17" customWidth="1"/>
    <col min="2578" max="2580" width="4" style="17" customWidth="1"/>
    <col min="2581" max="2582" width="1.875" style="17" customWidth="1"/>
    <col min="2583" max="2583" width="4" style="17" customWidth="1"/>
    <col min="2584" max="2585" width="2.25" style="17" customWidth="1"/>
    <col min="2586" max="2586" width="4" style="17" customWidth="1"/>
    <col min="2587" max="2587" width="2.25" style="17" customWidth="1"/>
    <col min="2588" max="2588" width="1.875" style="17" customWidth="1"/>
    <col min="2589" max="2591" width="4" style="17" customWidth="1"/>
    <col min="2592" max="2593" width="1.875" style="17" customWidth="1"/>
    <col min="2594" max="2598" width="4" style="17" customWidth="1"/>
    <col min="2599" max="2818" width="9" style="17"/>
    <col min="2819" max="2819" width="2.25" style="17" customWidth="1"/>
    <col min="2820" max="2822" width="3.875" style="17" customWidth="1"/>
    <col min="2823" max="2823" width="4.25" style="17" customWidth="1"/>
    <col min="2824" max="2825" width="4" style="17" customWidth="1"/>
    <col min="2826" max="2827" width="1.875" style="17" customWidth="1"/>
    <col min="2828" max="2828" width="2.25" style="17" customWidth="1"/>
    <col min="2829" max="2829" width="1.75" style="17" customWidth="1"/>
    <col min="2830" max="2831" width="4" style="17" customWidth="1"/>
    <col min="2832" max="2832" width="2.25" style="17" customWidth="1"/>
    <col min="2833" max="2833" width="2.125" style="17" customWidth="1"/>
    <col min="2834" max="2836" width="4" style="17" customWidth="1"/>
    <col min="2837" max="2838" width="1.875" style="17" customWidth="1"/>
    <col min="2839" max="2839" width="4" style="17" customWidth="1"/>
    <col min="2840" max="2841" width="2.25" style="17" customWidth="1"/>
    <col min="2842" max="2842" width="4" style="17" customWidth="1"/>
    <col min="2843" max="2843" width="2.25" style="17" customWidth="1"/>
    <col min="2844" max="2844" width="1.875" style="17" customWidth="1"/>
    <col min="2845" max="2847" width="4" style="17" customWidth="1"/>
    <col min="2848" max="2849" width="1.875" style="17" customWidth="1"/>
    <col min="2850" max="2854" width="4" style="17" customWidth="1"/>
    <col min="2855" max="3074" width="9" style="17"/>
    <col min="3075" max="3075" width="2.25" style="17" customWidth="1"/>
    <col min="3076" max="3078" width="3.875" style="17" customWidth="1"/>
    <col min="3079" max="3079" width="4.25" style="17" customWidth="1"/>
    <col min="3080" max="3081" width="4" style="17" customWidth="1"/>
    <col min="3082" max="3083" width="1.875" style="17" customWidth="1"/>
    <col min="3084" max="3084" width="2.25" style="17" customWidth="1"/>
    <col min="3085" max="3085" width="1.75" style="17" customWidth="1"/>
    <col min="3086" max="3087" width="4" style="17" customWidth="1"/>
    <col min="3088" max="3088" width="2.25" style="17" customWidth="1"/>
    <col min="3089" max="3089" width="2.125" style="17" customWidth="1"/>
    <col min="3090" max="3092" width="4" style="17" customWidth="1"/>
    <col min="3093" max="3094" width="1.875" style="17" customWidth="1"/>
    <col min="3095" max="3095" width="4" style="17" customWidth="1"/>
    <col min="3096" max="3097" width="2.25" style="17" customWidth="1"/>
    <col min="3098" max="3098" width="4" style="17" customWidth="1"/>
    <col min="3099" max="3099" width="2.25" style="17" customWidth="1"/>
    <col min="3100" max="3100" width="1.875" style="17" customWidth="1"/>
    <col min="3101" max="3103" width="4" style="17" customWidth="1"/>
    <col min="3104" max="3105" width="1.875" style="17" customWidth="1"/>
    <col min="3106" max="3110" width="4" style="17" customWidth="1"/>
    <col min="3111" max="3330" width="9" style="17"/>
    <col min="3331" max="3331" width="2.25" style="17" customWidth="1"/>
    <col min="3332" max="3334" width="3.875" style="17" customWidth="1"/>
    <col min="3335" max="3335" width="4.25" style="17" customWidth="1"/>
    <col min="3336" max="3337" width="4" style="17" customWidth="1"/>
    <col min="3338" max="3339" width="1.875" style="17" customWidth="1"/>
    <col min="3340" max="3340" width="2.25" style="17" customWidth="1"/>
    <col min="3341" max="3341" width="1.75" style="17" customWidth="1"/>
    <col min="3342" max="3343" width="4" style="17" customWidth="1"/>
    <col min="3344" max="3344" width="2.25" style="17" customWidth="1"/>
    <col min="3345" max="3345" width="2.125" style="17" customWidth="1"/>
    <col min="3346" max="3348" width="4" style="17" customWidth="1"/>
    <col min="3349" max="3350" width="1.875" style="17" customWidth="1"/>
    <col min="3351" max="3351" width="4" style="17" customWidth="1"/>
    <col min="3352" max="3353" width="2.25" style="17" customWidth="1"/>
    <col min="3354" max="3354" width="4" style="17" customWidth="1"/>
    <col min="3355" max="3355" width="2.25" style="17" customWidth="1"/>
    <col min="3356" max="3356" width="1.875" style="17" customWidth="1"/>
    <col min="3357" max="3359" width="4" style="17" customWidth="1"/>
    <col min="3360" max="3361" width="1.875" style="17" customWidth="1"/>
    <col min="3362" max="3366" width="4" style="17" customWidth="1"/>
    <col min="3367" max="3586" width="9" style="17"/>
    <col min="3587" max="3587" width="2.25" style="17" customWidth="1"/>
    <col min="3588" max="3590" width="3.875" style="17" customWidth="1"/>
    <col min="3591" max="3591" width="4.25" style="17" customWidth="1"/>
    <col min="3592" max="3593" width="4" style="17" customWidth="1"/>
    <col min="3594" max="3595" width="1.875" style="17" customWidth="1"/>
    <col min="3596" max="3596" width="2.25" style="17" customWidth="1"/>
    <col min="3597" max="3597" width="1.75" style="17" customWidth="1"/>
    <col min="3598" max="3599" width="4" style="17" customWidth="1"/>
    <col min="3600" max="3600" width="2.25" style="17" customWidth="1"/>
    <col min="3601" max="3601" width="2.125" style="17" customWidth="1"/>
    <col min="3602" max="3604" width="4" style="17" customWidth="1"/>
    <col min="3605" max="3606" width="1.875" style="17" customWidth="1"/>
    <col min="3607" max="3607" width="4" style="17" customWidth="1"/>
    <col min="3608" max="3609" width="2.25" style="17" customWidth="1"/>
    <col min="3610" max="3610" width="4" style="17" customWidth="1"/>
    <col min="3611" max="3611" width="2.25" style="17" customWidth="1"/>
    <col min="3612" max="3612" width="1.875" style="17" customWidth="1"/>
    <col min="3613" max="3615" width="4" style="17" customWidth="1"/>
    <col min="3616" max="3617" width="1.875" style="17" customWidth="1"/>
    <col min="3618" max="3622" width="4" style="17" customWidth="1"/>
    <col min="3623" max="3842" width="9" style="17"/>
    <col min="3843" max="3843" width="2.25" style="17" customWidth="1"/>
    <col min="3844" max="3846" width="3.875" style="17" customWidth="1"/>
    <col min="3847" max="3847" width="4.25" style="17" customWidth="1"/>
    <col min="3848" max="3849" width="4" style="17" customWidth="1"/>
    <col min="3850" max="3851" width="1.875" style="17" customWidth="1"/>
    <col min="3852" max="3852" width="2.25" style="17" customWidth="1"/>
    <col min="3853" max="3853" width="1.75" style="17" customWidth="1"/>
    <col min="3854" max="3855" width="4" style="17" customWidth="1"/>
    <col min="3856" max="3856" width="2.25" style="17" customWidth="1"/>
    <col min="3857" max="3857" width="2.125" style="17" customWidth="1"/>
    <col min="3858" max="3860" width="4" style="17" customWidth="1"/>
    <col min="3861" max="3862" width="1.875" style="17" customWidth="1"/>
    <col min="3863" max="3863" width="4" style="17" customWidth="1"/>
    <col min="3864" max="3865" width="2.25" style="17" customWidth="1"/>
    <col min="3866" max="3866" width="4" style="17" customWidth="1"/>
    <col min="3867" max="3867" width="2.25" style="17" customWidth="1"/>
    <col min="3868" max="3868" width="1.875" style="17" customWidth="1"/>
    <col min="3869" max="3871" width="4" style="17" customWidth="1"/>
    <col min="3872" max="3873" width="1.875" style="17" customWidth="1"/>
    <col min="3874" max="3878" width="4" style="17" customWidth="1"/>
    <col min="3879" max="4098" width="9" style="17"/>
    <col min="4099" max="4099" width="2.25" style="17" customWidth="1"/>
    <col min="4100" max="4102" width="3.875" style="17" customWidth="1"/>
    <col min="4103" max="4103" width="4.25" style="17" customWidth="1"/>
    <col min="4104" max="4105" width="4" style="17" customWidth="1"/>
    <col min="4106" max="4107" width="1.875" style="17" customWidth="1"/>
    <col min="4108" max="4108" width="2.25" style="17" customWidth="1"/>
    <col min="4109" max="4109" width="1.75" style="17" customWidth="1"/>
    <col min="4110" max="4111" width="4" style="17" customWidth="1"/>
    <col min="4112" max="4112" width="2.25" style="17" customWidth="1"/>
    <col min="4113" max="4113" width="2.125" style="17" customWidth="1"/>
    <col min="4114" max="4116" width="4" style="17" customWidth="1"/>
    <col min="4117" max="4118" width="1.875" style="17" customWidth="1"/>
    <col min="4119" max="4119" width="4" style="17" customWidth="1"/>
    <col min="4120" max="4121" width="2.25" style="17" customWidth="1"/>
    <col min="4122" max="4122" width="4" style="17" customWidth="1"/>
    <col min="4123" max="4123" width="2.25" style="17" customWidth="1"/>
    <col min="4124" max="4124" width="1.875" style="17" customWidth="1"/>
    <col min="4125" max="4127" width="4" style="17" customWidth="1"/>
    <col min="4128" max="4129" width="1.875" style="17" customWidth="1"/>
    <col min="4130" max="4134" width="4" style="17" customWidth="1"/>
    <col min="4135" max="4354" width="9" style="17"/>
    <col min="4355" max="4355" width="2.25" style="17" customWidth="1"/>
    <col min="4356" max="4358" width="3.875" style="17" customWidth="1"/>
    <col min="4359" max="4359" width="4.25" style="17" customWidth="1"/>
    <col min="4360" max="4361" width="4" style="17" customWidth="1"/>
    <col min="4362" max="4363" width="1.875" style="17" customWidth="1"/>
    <col min="4364" max="4364" width="2.25" style="17" customWidth="1"/>
    <col min="4365" max="4365" width="1.75" style="17" customWidth="1"/>
    <col min="4366" max="4367" width="4" style="17" customWidth="1"/>
    <col min="4368" max="4368" width="2.25" style="17" customWidth="1"/>
    <col min="4369" max="4369" width="2.125" style="17" customWidth="1"/>
    <col min="4370" max="4372" width="4" style="17" customWidth="1"/>
    <col min="4373" max="4374" width="1.875" style="17" customWidth="1"/>
    <col min="4375" max="4375" width="4" style="17" customWidth="1"/>
    <col min="4376" max="4377" width="2.25" style="17" customWidth="1"/>
    <col min="4378" max="4378" width="4" style="17" customWidth="1"/>
    <col min="4379" max="4379" width="2.25" style="17" customWidth="1"/>
    <col min="4380" max="4380" width="1.875" style="17" customWidth="1"/>
    <col min="4381" max="4383" width="4" style="17" customWidth="1"/>
    <col min="4384" max="4385" width="1.875" style="17" customWidth="1"/>
    <col min="4386" max="4390" width="4" style="17" customWidth="1"/>
    <col min="4391" max="4610" width="9" style="17"/>
    <col min="4611" max="4611" width="2.25" style="17" customWidth="1"/>
    <col min="4612" max="4614" width="3.875" style="17" customWidth="1"/>
    <col min="4615" max="4615" width="4.25" style="17" customWidth="1"/>
    <col min="4616" max="4617" width="4" style="17" customWidth="1"/>
    <col min="4618" max="4619" width="1.875" style="17" customWidth="1"/>
    <col min="4620" max="4620" width="2.25" style="17" customWidth="1"/>
    <col min="4621" max="4621" width="1.75" style="17" customWidth="1"/>
    <col min="4622" max="4623" width="4" style="17" customWidth="1"/>
    <col min="4624" max="4624" width="2.25" style="17" customWidth="1"/>
    <col min="4625" max="4625" width="2.125" style="17" customWidth="1"/>
    <col min="4626" max="4628" width="4" style="17" customWidth="1"/>
    <col min="4629" max="4630" width="1.875" style="17" customWidth="1"/>
    <col min="4631" max="4631" width="4" style="17" customWidth="1"/>
    <col min="4632" max="4633" width="2.25" style="17" customWidth="1"/>
    <col min="4634" max="4634" width="4" style="17" customWidth="1"/>
    <col min="4635" max="4635" width="2.25" style="17" customWidth="1"/>
    <col min="4636" max="4636" width="1.875" style="17" customWidth="1"/>
    <col min="4637" max="4639" width="4" style="17" customWidth="1"/>
    <col min="4640" max="4641" width="1.875" style="17" customWidth="1"/>
    <col min="4642" max="4646" width="4" style="17" customWidth="1"/>
    <col min="4647" max="4866" width="9" style="17"/>
    <col min="4867" max="4867" width="2.25" style="17" customWidth="1"/>
    <col min="4868" max="4870" width="3.875" style="17" customWidth="1"/>
    <col min="4871" max="4871" width="4.25" style="17" customWidth="1"/>
    <col min="4872" max="4873" width="4" style="17" customWidth="1"/>
    <col min="4874" max="4875" width="1.875" style="17" customWidth="1"/>
    <col min="4876" max="4876" width="2.25" style="17" customWidth="1"/>
    <col min="4877" max="4877" width="1.75" style="17" customWidth="1"/>
    <col min="4878" max="4879" width="4" style="17" customWidth="1"/>
    <col min="4880" max="4880" width="2.25" style="17" customWidth="1"/>
    <col min="4881" max="4881" width="2.125" style="17" customWidth="1"/>
    <col min="4882" max="4884" width="4" style="17" customWidth="1"/>
    <col min="4885" max="4886" width="1.875" style="17" customWidth="1"/>
    <col min="4887" max="4887" width="4" style="17" customWidth="1"/>
    <col min="4888" max="4889" width="2.25" style="17" customWidth="1"/>
    <col min="4890" max="4890" width="4" style="17" customWidth="1"/>
    <col min="4891" max="4891" width="2.25" style="17" customWidth="1"/>
    <col min="4892" max="4892" width="1.875" style="17" customWidth="1"/>
    <col min="4893" max="4895" width="4" style="17" customWidth="1"/>
    <col min="4896" max="4897" width="1.875" style="17" customWidth="1"/>
    <col min="4898" max="4902" width="4" style="17" customWidth="1"/>
    <col min="4903" max="5122" width="9" style="17"/>
    <col min="5123" max="5123" width="2.25" style="17" customWidth="1"/>
    <col min="5124" max="5126" width="3.875" style="17" customWidth="1"/>
    <col min="5127" max="5127" width="4.25" style="17" customWidth="1"/>
    <col min="5128" max="5129" width="4" style="17" customWidth="1"/>
    <col min="5130" max="5131" width="1.875" style="17" customWidth="1"/>
    <col min="5132" max="5132" width="2.25" style="17" customWidth="1"/>
    <col min="5133" max="5133" width="1.75" style="17" customWidth="1"/>
    <col min="5134" max="5135" width="4" style="17" customWidth="1"/>
    <col min="5136" max="5136" width="2.25" style="17" customWidth="1"/>
    <col min="5137" max="5137" width="2.125" style="17" customWidth="1"/>
    <col min="5138" max="5140" width="4" style="17" customWidth="1"/>
    <col min="5141" max="5142" width="1.875" style="17" customWidth="1"/>
    <col min="5143" max="5143" width="4" style="17" customWidth="1"/>
    <col min="5144" max="5145" width="2.25" style="17" customWidth="1"/>
    <col min="5146" max="5146" width="4" style="17" customWidth="1"/>
    <col min="5147" max="5147" width="2.25" style="17" customWidth="1"/>
    <col min="5148" max="5148" width="1.875" style="17" customWidth="1"/>
    <col min="5149" max="5151" width="4" style="17" customWidth="1"/>
    <col min="5152" max="5153" width="1.875" style="17" customWidth="1"/>
    <col min="5154" max="5158" width="4" style="17" customWidth="1"/>
    <col min="5159" max="5378" width="9" style="17"/>
    <col min="5379" max="5379" width="2.25" style="17" customWidth="1"/>
    <col min="5380" max="5382" width="3.875" style="17" customWidth="1"/>
    <col min="5383" max="5383" width="4.25" style="17" customWidth="1"/>
    <col min="5384" max="5385" width="4" style="17" customWidth="1"/>
    <col min="5386" max="5387" width="1.875" style="17" customWidth="1"/>
    <col min="5388" max="5388" width="2.25" style="17" customWidth="1"/>
    <col min="5389" max="5389" width="1.75" style="17" customWidth="1"/>
    <col min="5390" max="5391" width="4" style="17" customWidth="1"/>
    <col min="5392" max="5392" width="2.25" style="17" customWidth="1"/>
    <col min="5393" max="5393" width="2.125" style="17" customWidth="1"/>
    <col min="5394" max="5396" width="4" style="17" customWidth="1"/>
    <col min="5397" max="5398" width="1.875" style="17" customWidth="1"/>
    <col min="5399" max="5399" width="4" style="17" customWidth="1"/>
    <col min="5400" max="5401" width="2.25" style="17" customWidth="1"/>
    <col min="5402" max="5402" width="4" style="17" customWidth="1"/>
    <col min="5403" max="5403" width="2.25" style="17" customWidth="1"/>
    <col min="5404" max="5404" width="1.875" style="17" customWidth="1"/>
    <col min="5405" max="5407" width="4" style="17" customWidth="1"/>
    <col min="5408" max="5409" width="1.875" style="17" customWidth="1"/>
    <col min="5410" max="5414" width="4" style="17" customWidth="1"/>
    <col min="5415" max="5634" width="9" style="17"/>
    <col min="5635" max="5635" width="2.25" style="17" customWidth="1"/>
    <col min="5636" max="5638" width="3.875" style="17" customWidth="1"/>
    <col min="5639" max="5639" width="4.25" style="17" customWidth="1"/>
    <col min="5640" max="5641" width="4" style="17" customWidth="1"/>
    <col min="5642" max="5643" width="1.875" style="17" customWidth="1"/>
    <col min="5644" max="5644" width="2.25" style="17" customWidth="1"/>
    <col min="5645" max="5645" width="1.75" style="17" customWidth="1"/>
    <col min="5646" max="5647" width="4" style="17" customWidth="1"/>
    <col min="5648" max="5648" width="2.25" style="17" customWidth="1"/>
    <col min="5649" max="5649" width="2.125" style="17" customWidth="1"/>
    <col min="5650" max="5652" width="4" style="17" customWidth="1"/>
    <col min="5653" max="5654" width="1.875" style="17" customWidth="1"/>
    <col min="5655" max="5655" width="4" style="17" customWidth="1"/>
    <col min="5656" max="5657" width="2.25" style="17" customWidth="1"/>
    <col min="5658" max="5658" width="4" style="17" customWidth="1"/>
    <col min="5659" max="5659" width="2.25" style="17" customWidth="1"/>
    <col min="5660" max="5660" width="1.875" style="17" customWidth="1"/>
    <col min="5661" max="5663" width="4" style="17" customWidth="1"/>
    <col min="5664" max="5665" width="1.875" style="17" customWidth="1"/>
    <col min="5666" max="5670" width="4" style="17" customWidth="1"/>
    <col min="5671" max="5890" width="9" style="17"/>
    <col min="5891" max="5891" width="2.25" style="17" customWidth="1"/>
    <col min="5892" max="5894" width="3.875" style="17" customWidth="1"/>
    <col min="5895" max="5895" width="4.25" style="17" customWidth="1"/>
    <col min="5896" max="5897" width="4" style="17" customWidth="1"/>
    <col min="5898" max="5899" width="1.875" style="17" customWidth="1"/>
    <col min="5900" max="5900" width="2.25" style="17" customWidth="1"/>
    <col min="5901" max="5901" width="1.75" style="17" customWidth="1"/>
    <col min="5902" max="5903" width="4" style="17" customWidth="1"/>
    <col min="5904" max="5904" width="2.25" style="17" customWidth="1"/>
    <col min="5905" max="5905" width="2.125" style="17" customWidth="1"/>
    <col min="5906" max="5908" width="4" style="17" customWidth="1"/>
    <col min="5909" max="5910" width="1.875" style="17" customWidth="1"/>
    <col min="5911" max="5911" width="4" style="17" customWidth="1"/>
    <col min="5912" max="5913" width="2.25" style="17" customWidth="1"/>
    <col min="5914" max="5914" width="4" style="17" customWidth="1"/>
    <col min="5915" max="5915" width="2.25" style="17" customWidth="1"/>
    <col min="5916" max="5916" width="1.875" style="17" customWidth="1"/>
    <col min="5917" max="5919" width="4" style="17" customWidth="1"/>
    <col min="5920" max="5921" width="1.875" style="17" customWidth="1"/>
    <col min="5922" max="5926" width="4" style="17" customWidth="1"/>
    <col min="5927" max="6146" width="9" style="17"/>
    <col min="6147" max="6147" width="2.25" style="17" customWidth="1"/>
    <col min="6148" max="6150" width="3.875" style="17" customWidth="1"/>
    <col min="6151" max="6151" width="4.25" style="17" customWidth="1"/>
    <col min="6152" max="6153" width="4" style="17" customWidth="1"/>
    <col min="6154" max="6155" width="1.875" style="17" customWidth="1"/>
    <col min="6156" max="6156" width="2.25" style="17" customWidth="1"/>
    <col min="6157" max="6157" width="1.75" style="17" customWidth="1"/>
    <col min="6158" max="6159" width="4" style="17" customWidth="1"/>
    <col min="6160" max="6160" width="2.25" style="17" customWidth="1"/>
    <col min="6161" max="6161" width="2.125" style="17" customWidth="1"/>
    <col min="6162" max="6164" width="4" style="17" customWidth="1"/>
    <col min="6165" max="6166" width="1.875" style="17" customWidth="1"/>
    <col min="6167" max="6167" width="4" style="17" customWidth="1"/>
    <col min="6168" max="6169" width="2.25" style="17" customWidth="1"/>
    <col min="6170" max="6170" width="4" style="17" customWidth="1"/>
    <col min="6171" max="6171" width="2.25" style="17" customWidth="1"/>
    <col min="6172" max="6172" width="1.875" style="17" customWidth="1"/>
    <col min="6173" max="6175" width="4" style="17" customWidth="1"/>
    <col min="6176" max="6177" width="1.875" style="17" customWidth="1"/>
    <col min="6178" max="6182" width="4" style="17" customWidth="1"/>
    <col min="6183" max="6402" width="9" style="17"/>
    <col min="6403" max="6403" width="2.25" style="17" customWidth="1"/>
    <col min="6404" max="6406" width="3.875" style="17" customWidth="1"/>
    <col min="6407" max="6407" width="4.25" style="17" customWidth="1"/>
    <col min="6408" max="6409" width="4" style="17" customWidth="1"/>
    <col min="6410" max="6411" width="1.875" style="17" customWidth="1"/>
    <col min="6412" max="6412" width="2.25" style="17" customWidth="1"/>
    <col min="6413" max="6413" width="1.75" style="17" customWidth="1"/>
    <col min="6414" max="6415" width="4" style="17" customWidth="1"/>
    <col min="6416" max="6416" width="2.25" style="17" customWidth="1"/>
    <col min="6417" max="6417" width="2.125" style="17" customWidth="1"/>
    <col min="6418" max="6420" width="4" style="17" customWidth="1"/>
    <col min="6421" max="6422" width="1.875" style="17" customWidth="1"/>
    <col min="6423" max="6423" width="4" style="17" customWidth="1"/>
    <col min="6424" max="6425" width="2.25" style="17" customWidth="1"/>
    <col min="6426" max="6426" width="4" style="17" customWidth="1"/>
    <col min="6427" max="6427" width="2.25" style="17" customWidth="1"/>
    <col min="6428" max="6428" width="1.875" style="17" customWidth="1"/>
    <col min="6429" max="6431" width="4" style="17" customWidth="1"/>
    <col min="6432" max="6433" width="1.875" style="17" customWidth="1"/>
    <col min="6434" max="6438" width="4" style="17" customWidth="1"/>
    <col min="6439" max="6658" width="9" style="17"/>
    <col min="6659" max="6659" width="2.25" style="17" customWidth="1"/>
    <col min="6660" max="6662" width="3.875" style="17" customWidth="1"/>
    <col min="6663" max="6663" width="4.25" style="17" customWidth="1"/>
    <col min="6664" max="6665" width="4" style="17" customWidth="1"/>
    <col min="6666" max="6667" width="1.875" style="17" customWidth="1"/>
    <col min="6668" max="6668" width="2.25" style="17" customWidth="1"/>
    <col min="6669" max="6669" width="1.75" style="17" customWidth="1"/>
    <col min="6670" max="6671" width="4" style="17" customWidth="1"/>
    <col min="6672" max="6672" width="2.25" style="17" customWidth="1"/>
    <col min="6673" max="6673" width="2.125" style="17" customWidth="1"/>
    <col min="6674" max="6676" width="4" style="17" customWidth="1"/>
    <col min="6677" max="6678" width="1.875" style="17" customWidth="1"/>
    <col min="6679" max="6679" width="4" style="17" customWidth="1"/>
    <col min="6680" max="6681" width="2.25" style="17" customWidth="1"/>
    <col min="6682" max="6682" width="4" style="17" customWidth="1"/>
    <col min="6683" max="6683" width="2.25" style="17" customWidth="1"/>
    <col min="6684" max="6684" width="1.875" style="17" customWidth="1"/>
    <col min="6685" max="6687" width="4" style="17" customWidth="1"/>
    <col min="6688" max="6689" width="1.875" style="17" customWidth="1"/>
    <col min="6690" max="6694" width="4" style="17" customWidth="1"/>
    <col min="6695" max="6914" width="9" style="17"/>
    <col min="6915" max="6915" width="2.25" style="17" customWidth="1"/>
    <col min="6916" max="6918" width="3.875" style="17" customWidth="1"/>
    <col min="6919" max="6919" width="4.25" style="17" customWidth="1"/>
    <col min="6920" max="6921" width="4" style="17" customWidth="1"/>
    <col min="6922" max="6923" width="1.875" style="17" customWidth="1"/>
    <col min="6924" max="6924" width="2.25" style="17" customWidth="1"/>
    <col min="6925" max="6925" width="1.75" style="17" customWidth="1"/>
    <col min="6926" max="6927" width="4" style="17" customWidth="1"/>
    <col min="6928" max="6928" width="2.25" style="17" customWidth="1"/>
    <col min="6929" max="6929" width="2.125" style="17" customWidth="1"/>
    <col min="6930" max="6932" width="4" style="17" customWidth="1"/>
    <col min="6933" max="6934" width="1.875" style="17" customWidth="1"/>
    <col min="6935" max="6935" width="4" style="17" customWidth="1"/>
    <col min="6936" max="6937" width="2.25" style="17" customWidth="1"/>
    <col min="6938" max="6938" width="4" style="17" customWidth="1"/>
    <col min="6939" max="6939" width="2.25" style="17" customWidth="1"/>
    <col min="6940" max="6940" width="1.875" style="17" customWidth="1"/>
    <col min="6941" max="6943" width="4" style="17" customWidth="1"/>
    <col min="6944" max="6945" width="1.875" style="17" customWidth="1"/>
    <col min="6946" max="6950" width="4" style="17" customWidth="1"/>
    <col min="6951" max="7170" width="9" style="17"/>
    <col min="7171" max="7171" width="2.25" style="17" customWidth="1"/>
    <col min="7172" max="7174" width="3.875" style="17" customWidth="1"/>
    <col min="7175" max="7175" width="4.25" style="17" customWidth="1"/>
    <col min="7176" max="7177" width="4" style="17" customWidth="1"/>
    <col min="7178" max="7179" width="1.875" style="17" customWidth="1"/>
    <col min="7180" max="7180" width="2.25" style="17" customWidth="1"/>
    <col min="7181" max="7181" width="1.75" style="17" customWidth="1"/>
    <col min="7182" max="7183" width="4" style="17" customWidth="1"/>
    <col min="7184" max="7184" width="2.25" style="17" customWidth="1"/>
    <col min="7185" max="7185" width="2.125" style="17" customWidth="1"/>
    <col min="7186" max="7188" width="4" style="17" customWidth="1"/>
    <col min="7189" max="7190" width="1.875" style="17" customWidth="1"/>
    <col min="7191" max="7191" width="4" style="17" customWidth="1"/>
    <col min="7192" max="7193" width="2.25" style="17" customWidth="1"/>
    <col min="7194" max="7194" width="4" style="17" customWidth="1"/>
    <col min="7195" max="7195" width="2.25" style="17" customWidth="1"/>
    <col min="7196" max="7196" width="1.875" style="17" customWidth="1"/>
    <col min="7197" max="7199" width="4" style="17" customWidth="1"/>
    <col min="7200" max="7201" width="1.875" style="17" customWidth="1"/>
    <col min="7202" max="7206" width="4" style="17" customWidth="1"/>
    <col min="7207" max="7426" width="9" style="17"/>
    <col min="7427" max="7427" width="2.25" style="17" customWidth="1"/>
    <col min="7428" max="7430" width="3.875" style="17" customWidth="1"/>
    <col min="7431" max="7431" width="4.25" style="17" customWidth="1"/>
    <col min="7432" max="7433" width="4" style="17" customWidth="1"/>
    <col min="7434" max="7435" width="1.875" style="17" customWidth="1"/>
    <col min="7436" max="7436" width="2.25" style="17" customWidth="1"/>
    <col min="7437" max="7437" width="1.75" style="17" customWidth="1"/>
    <col min="7438" max="7439" width="4" style="17" customWidth="1"/>
    <col min="7440" max="7440" width="2.25" style="17" customWidth="1"/>
    <col min="7441" max="7441" width="2.125" style="17" customWidth="1"/>
    <col min="7442" max="7444" width="4" style="17" customWidth="1"/>
    <col min="7445" max="7446" width="1.875" style="17" customWidth="1"/>
    <col min="7447" max="7447" width="4" style="17" customWidth="1"/>
    <col min="7448" max="7449" width="2.25" style="17" customWidth="1"/>
    <col min="7450" max="7450" width="4" style="17" customWidth="1"/>
    <col min="7451" max="7451" width="2.25" style="17" customWidth="1"/>
    <col min="7452" max="7452" width="1.875" style="17" customWidth="1"/>
    <col min="7453" max="7455" width="4" style="17" customWidth="1"/>
    <col min="7456" max="7457" width="1.875" style="17" customWidth="1"/>
    <col min="7458" max="7462" width="4" style="17" customWidth="1"/>
    <col min="7463" max="7682" width="9" style="17"/>
    <col min="7683" max="7683" width="2.25" style="17" customWidth="1"/>
    <col min="7684" max="7686" width="3.875" style="17" customWidth="1"/>
    <col min="7687" max="7687" width="4.25" style="17" customWidth="1"/>
    <col min="7688" max="7689" width="4" style="17" customWidth="1"/>
    <col min="7690" max="7691" width="1.875" style="17" customWidth="1"/>
    <col min="7692" max="7692" width="2.25" style="17" customWidth="1"/>
    <col min="7693" max="7693" width="1.75" style="17" customWidth="1"/>
    <col min="7694" max="7695" width="4" style="17" customWidth="1"/>
    <col min="7696" max="7696" width="2.25" style="17" customWidth="1"/>
    <col min="7697" max="7697" width="2.125" style="17" customWidth="1"/>
    <col min="7698" max="7700" width="4" style="17" customWidth="1"/>
    <col min="7701" max="7702" width="1.875" style="17" customWidth="1"/>
    <col min="7703" max="7703" width="4" style="17" customWidth="1"/>
    <col min="7704" max="7705" width="2.25" style="17" customWidth="1"/>
    <col min="7706" max="7706" width="4" style="17" customWidth="1"/>
    <col min="7707" max="7707" width="2.25" style="17" customWidth="1"/>
    <col min="7708" max="7708" width="1.875" style="17" customWidth="1"/>
    <col min="7709" max="7711" width="4" style="17" customWidth="1"/>
    <col min="7712" max="7713" width="1.875" style="17" customWidth="1"/>
    <col min="7714" max="7718" width="4" style="17" customWidth="1"/>
    <col min="7719" max="7938" width="9" style="17"/>
    <col min="7939" max="7939" width="2.25" style="17" customWidth="1"/>
    <col min="7940" max="7942" width="3.875" style="17" customWidth="1"/>
    <col min="7943" max="7943" width="4.25" style="17" customWidth="1"/>
    <col min="7944" max="7945" width="4" style="17" customWidth="1"/>
    <col min="7946" max="7947" width="1.875" style="17" customWidth="1"/>
    <col min="7948" max="7948" width="2.25" style="17" customWidth="1"/>
    <col min="7949" max="7949" width="1.75" style="17" customWidth="1"/>
    <col min="7950" max="7951" width="4" style="17" customWidth="1"/>
    <col min="7952" max="7952" width="2.25" style="17" customWidth="1"/>
    <col min="7953" max="7953" width="2.125" style="17" customWidth="1"/>
    <col min="7954" max="7956" width="4" style="17" customWidth="1"/>
    <col min="7957" max="7958" width="1.875" style="17" customWidth="1"/>
    <col min="7959" max="7959" width="4" style="17" customWidth="1"/>
    <col min="7960" max="7961" width="2.25" style="17" customWidth="1"/>
    <col min="7962" max="7962" width="4" style="17" customWidth="1"/>
    <col min="7963" max="7963" width="2.25" style="17" customWidth="1"/>
    <col min="7964" max="7964" width="1.875" style="17" customWidth="1"/>
    <col min="7965" max="7967" width="4" style="17" customWidth="1"/>
    <col min="7968" max="7969" width="1.875" style="17" customWidth="1"/>
    <col min="7970" max="7974" width="4" style="17" customWidth="1"/>
    <col min="7975" max="8194" width="9" style="17"/>
    <col min="8195" max="8195" width="2.25" style="17" customWidth="1"/>
    <col min="8196" max="8198" width="3.875" style="17" customWidth="1"/>
    <col min="8199" max="8199" width="4.25" style="17" customWidth="1"/>
    <col min="8200" max="8201" width="4" style="17" customWidth="1"/>
    <col min="8202" max="8203" width="1.875" style="17" customWidth="1"/>
    <col min="8204" max="8204" width="2.25" style="17" customWidth="1"/>
    <col min="8205" max="8205" width="1.75" style="17" customWidth="1"/>
    <col min="8206" max="8207" width="4" style="17" customWidth="1"/>
    <col min="8208" max="8208" width="2.25" style="17" customWidth="1"/>
    <col min="8209" max="8209" width="2.125" style="17" customWidth="1"/>
    <col min="8210" max="8212" width="4" style="17" customWidth="1"/>
    <col min="8213" max="8214" width="1.875" style="17" customWidth="1"/>
    <col min="8215" max="8215" width="4" style="17" customWidth="1"/>
    <col min="8216" max="8217" width="2.25" style="17" customWidth="1"/>
    <col min="8218" max="8218" width="4" style="17" customWidth="1"/>
    <col min="8219" max="8219" width="2.25" style="17" customWidth="1"/>
    <col min="8220" max="8220" width="1.875" style="17" customWidth="1"/>
    <col min="8221" max="8223" width="4" style="17" customWidth="1"/>
    <col min="8224" max="8225" width="1.875" style="17" customWidth="1"/>
    <col min="8226" max="8230" width="4" style="17" customWidth="1"/>
    <col min="8231" max="8450" width="9" style="17"/>
    <col min="8451" max="8451" width="2.25" style="17" customWidth="1"/>
    <col min="8452" max="8454" width="3.875" style="17" customWidth="1"/>
    <col min="8455" max="8455" width="4.25" style="17" customWidth="1"/>
    <col min="8456" max="8457" width="4" style="17" customWidth="1"/>
    <col min="8458" max="8459" width="1.875" style="17" customWidth="1"/>
    <col min="8460" max="8460" width="2.25" style="17" customWidth="1"/>
    <col min="8461" max="8461" width="1.75" style="17" customWidth="1"/>
    <col min="8462" max="8463" width="4" style="17" customWidth="1"/>
    <col min="8464" max="8464" width="2.25" style="17" customWidth="1"/>
    <col min="8465" max="8465" width="2.125" style="17" customWidth="1"/>
    <col min="8466" max="8468" width="4" style="17" customWidth="1"/>
    <col min="8469" max="8470" width="1.875" style="17" customWidth="1"/>
    <col min="8471" max="8471" width="4" style="17" customWidth="1"/>
    <col min="8472" max="8473" width="2.25" style="17" customWidth="1"/>
    <col min="8474" max="8474" width="4" style="17" customWidth="1"/>
    <col min="8475" max="8475" width="2.25" style="17" customWidth="1"/>
    <col min="8476" max="8476" width="1.875" style="17" customWidth="1"/>
    <col min="8477" max="8479" width="4" style="17" customWidth="1"/>
    <col min="8480" max="8481" width="1.875" style="17" customWidth="1"/>
    <col min="8482" max="8486" width="4" style="17" customWidth="1"/>
    <col min="8487" max="8706" width="9" style="17"/>
    <col min="8707" max="8707" width="2.25" style="17" customWidth="1"/>
    <col min="8708" max="8710" width="3.875" style="17" customWidth="1"/>
    <col min="8711" max="8711" width="4.25" style="17" customWidth="1"/>
    <col min="8712" max="8713" width="4" style="17" customWidth="1"/>
    <col min="8714" max="8715" width="1.875" style="17" customWidth="1"/>
    <col min="8716" max="8716" width="2.25" style="17" customWidth="1"/>
    <col min="8717" max="8717" width="1.75" style="17" customWidth="1"/>
    <col min="8718" max="8719" width="4" style="17" customWidth="1"/>
    <col min="8720" max="8720" width="2.25" style="17" customWidth="1"/>
    <col min="8721" max="8721" width="2.125" style="17" customWidth="1"/>
    <col min="8722" max="8724" width="4" style="17" customWidth="1"/>
    <col min="8725" max="8726" width="1.875" style="17" customWidth="1"/>
    <col min="8727" max="8727" width="4" style="17" customWidth="1"/>
    <col min="8728" max="8729" width="2.25" style="17" customWidth="1"/>
    <col min="8730" max="8730" width="4" style="17" customWidth="1"/>
    <col min="8731" max="8731" width="2.25" style="17" customWidth="1"/>
    <col min="8732" max="8732" width="1.875" style="17" customWidth="1"/>
    <col min="8733" max="8735" width="4" style="17" customWidth="1"/>
    <col min="8736" max="8737" width="1.875" style="17" customWidth="1"/>
    <col min="8738" max="8742" width="4" style="17" customWidth="1"/>
    <col min="8743" max="8962" width="9" style="17"/>
    <col min="8963" max="8963" width="2.25" style="17" customWidth="1"/>
    <col min="8964" max="8966" width="3.875" style="17" customWidth="1"/>
    <col min="8967" max="8967" width="4.25" style="17" customWidth="1"/>
    <col min="8968" max="8969" width="4" style="17" customWidth="1"/>
    <col min="8970" max="8971" width="1.875" style="17" customWidth="1"/>
    <col min="8972" max="8972" width="2.25" style="17" customWidth="1"/>
    <col min="8973" max="8973" width="1.75" style="17" customWidth="1"/>
    <col min="8974" max="8975" width="4" style="17" customWidth="1"/>
    <col min="8976" max="8976" width="2.25" style="17" customWidth="1"/>
    <col min="8977" max="8977" width="2.125" style="17" customWidth="1"/>
    <col min="8978" max="8980" width="4" style="17" customWidth="1"/>
    <col min="8981" max="8982" width="1.875" style="17" customWidth="1"/>
    <col min="8983" max="8983" width="4" style="17" customWidth="1"/>
    <col min="8984" max="8985" width="2.25" style="17" customWidth="1"/>
    <col min="8986" max="8986" width="4" style="17" customWidth="1"/>
    <col min="8987" max="8987" width="2.25" style="17" customWidth="1"/>
    <col min="8988" max="8988" width="1.875" style="17" customWidth="1"/>
    <col min="8989" max="8991" width="4" style="17" customWidth="1"/>
    <col min="8992" max="8993" width="1.875" style="17" customWidth="1"/>
    <col min="8994" max="8998" width="4" style="17" customWidth="1"/>
    <col min="8999" max="9218" width="9" style="17"/>
    <col min="9219" max="9219" width="2.25" style="17" customWidth="1"/>
    <col min="9220" max="9222" width="3.875" style="17" customWidth="1"/>
    <col min="9223" max="9223" width="4.25" style="17" customWidth="1"/>
    <col min="9224" max="9225" width="4" style="17" customWidth="1"/>
    <col min="9226" max="9227" width="1.875" style="17" customWidth="1"/>
    <col min="9228" max="9228" width="2.25" style="17" customWidth="1"/>
    <col min="9229" max="9229" width="1.75" style="17" customWidth="1"/>
    <col min="9230" max="9231" width="4" style="17" customWidth="1"/>
    <col min="9232" max="9232" width="2.25" style="17" customWidth="1"/>
    <col min="9233" max="9233" width="2.125" style="17" customWidth="1"/>
    <col min="9234" max="9236" width="4" style="17" customWidth="1"/>
    <col min="9237" max="9238" width="1.875" style="17" customWidth="1"/>
    <col min="9239" max="9239" width="4" style="17" customWidth="1"/>
    <col min="9240" max="9241" width="2.25" style="17" customWidth="1"/>
    <col min="9242" max="9242" width="4" style="17" customWidth="1"/>
    <col min="9243" max="9243" width="2.25" style="17" customWidth="1"/>
    <col min="9244" max="9244" width="1.875" style="17" customWidth="1"/>
    <col min="9245" max="9247" width="4" style="17" customWidth="1"/>
    <col min="9248" max="9249" width="1.875" style="17" customWidth="1"/>
    <col min="9250" max="9254" width="4" style="17" customWidth="1"/>
    <col min="9255" max="9474" width="9" style="17"/>
    <col min="9475" max="9475" width="2.25" style="17" customWidth="1"/>
    <col min="9476" max="9478" width="3.875" style="17" customWidth="1"/>
    <col min="9479" max="9479" width="4.25" style="17" customWidth="1"/>
    <col min="9480" max="9481" width="4" style="17" customWidth="1"/>
    <col min="9482" max="9483" width="1.875" style="17" customWidth="1"/>
    <col min="9484" max="9484" width="2.25" style="17" customWidth="1"/>
    <col min="9485" max="9485" width="1.75" style="17" customWidth="1"/>
    <col min="9486" max="9487" width="4" style="17" customWidth="1"/>
    <col min="9488" max="9488" width="2.25" style="17" customWidth="1"/>
    <col min="9489" max="9489" width="2.125" style="17" customWidth="1"/>
    <col min="9490" max="9492" width="4" style="17" customWidth="1"/>
    <col min="9493" max="9494" width="1.875" style="17" customWidth="1"/>
    <col min="9495" max="9495" width="4" style="17" customWidth="1"/>
    <col min="9496" max="9497" width="2.25" style="17" customWidth="1"/>
    <col min="9498" max="9498" width="4" style="17" customWidth="1"/>
    <col min="9499" max="9499" width="2.25" style="17" customWidth="1"/>
    <col min="9500" max="9500" width="1.875" style="17" customWidth="1"/>
    <col min="9501" max="9503" width="4" style="17" customWidth="1"/>
    <col min="9504" max="9505" width="1.875" style="17" customWidth="1"/>
    <col min="9506" max="9510" width="4" style="17" customWidth="1"/>
    <col min="9511" max="9730" width="9" style="17"/>
    <col min="9731" max="9731" width="2.25" style="17" customWidth="1"/>
    <col min="9732" max="9734" width="3.875" style="17" customWidth="1"/>
    <col min="9735" max="9735" width="4.25" style="17" customWidth="1"/>
    <col min="9736" max="9737" width="4" style="17" customWidth="1"/>
    <col min="9738" max="9739" width="1.875" style="17" customWidth="1"/>
    <col min="9740" max="9740" width="2.25" style="17" customWidth="1"/>
    <col min="9741" max="9741" width="1.75" style="17" customWidth="1"/>
    <col min="9742" max="9743" width="4" style="17" customWidth="1"/>
    <col min="9744" max="9744" width="2.25" style="17" customWidth="1"/>
    <col min="9745" max="9745" width="2.125" style="17" customWidth="1"/>
    <col min="9746" max="9748" width="4" style="17" customWidth="1"/>
    <col min="9749" max="9750" width="1.875" style="17" customWidth="1"/>
    <col min="9751" max="9751" width="4" style="17" customWidth="1"/>
    <col min="9752" max="9753" width="2.25" style="17" customWidth="1"/>
    <col min="9754" max="9754" width="4" style="17" customWidth="1"/>
    <col min="9755" max="9755" width="2.25" style="17" customWidth="1"/>
    <col min="9756" max="9756" width="1.875" style="17" customWidth="1"/>
    <col min="9757" max="9759" width="4" style="17" customWidth="1"/>
    <col min="9760" max="9761" width="1.875" style="17" customWidth="1"/>
    <col min="9762" max="9766" width="4" style="17" customWidth="1"/>
    <col min="9767" max="9986" width="9" style="17"/>
    <col min="9987" max="9987" width="2.25" style="17" customWidth="1"/>
    <col min="9988" max="9990" width="3.875" style="17" customWidth="1"/>
    <col min="9991" max="9991" width="4.25" style="17" customWidth="1"/>
    <col min="9992" max="9993" width="4" style="17" customWidth="1"/>
    <col min="9994" max="9995" width="1.875" style="17" customWidth="1"/>
    <col min="9996" max="9996" width="2.25" style="17" customWidth="1"/>
    <col min="9997" max="9997" width="1.75" style="17" customWidth="1"/>
    <col min="9998" max="9999" width="4" style="17" customWidth="1"/>
    <col min="10000" max="10000" width="2.25" style="17" customWidth="1"/>
    <col min="10001" max="10001" width="2.125" style="17" customWidth="1"/>
    <col min="10002" max="10004" width="4" style="17" customWidth="1"/>
    <col min="10005" max="10006" width="1.875" style="17" customWidth="1"/>
    <col min="10007" max="10007" width="4" style="17" customWidth="1"/>
    <col min="10008" max="10009" width="2.25" style="17" customWidth="1"/>
    <col min="10010" max="10010" width="4" style="17" customWidth="1"/>
    <col min="10011" max="10011" width="2.25" style="17" customWidth="1"/>
    <col min="10012" max="10012" width="1.875" style="17" customWidth="1"/>
    <col min="10013" max="10015" width="4" style="17" customWidth="1"/>
    <col min="10016" max="10017" width="1.875" style="17" customWidth="1"/>
    <col min="10018" max="10022" width="4" style="17" customWidth="1"/>
    <col min="10023" max="10242" width="9" style="17"/>
    <col min="10243" max="10243" width="2.25" style="17" customWidth="1"/>
    <col min="10244" max="10246" width="3.875" style="17" customWidth="1"/>
    <col min="10247" max="10247" width="4.25" style="17" customWidth="1"/>
    <col min="10248" max="10249" width="4" style="17" customWidth="1"/>
    <col min="10250" max="10251" width="1.875" style="17" customWidth="1"/>
    <col min="10252" max="10252" width="2.25" style="17" customWidth="1"/>
    <col min="10253" max="10253" width="1.75" style="17" customWidth="1"/>
    <col min="10254" max="10255" width="4" style="17" customWidth="1"/>
    <col min="10256" max="10256" width="2.25" style="17" customWidth="1"/>
    <col min="10257" max="10257" width="2.125" style="17" customWidth="1"/>
    <col min="10258" max="10260" width="4" style="17" customWidth="1"/>
    <col min="10261" max="10262" width="1.875" style="17" customWidth="1"/>
    <col min="10263" max="10263" width="4" style="17" customWidth="1"/>
    <col min="10264" max="10265" width="2.25" style="17" customWidth="1"/>
    <col min="10266" max="10266" width="4" style="17" customWidth="1"/>
    <col min="10267" max="10267" width="2.25" style="17" customWidth="1"/>
    <col min="10268" max="10268" width="1.875" style="17" customWidth="1"/>
    <col min="10269" max="10271" width="4" style="17" customWidth="1"/>
    <col min="10272" max="10273" width="1.875" style="17" customWidth="1"/>
    <col min="10274" max="10278" width="4" style="17" customWidth="1"/>
    <col min="10279" max="10498" width="9" style="17"/>
    <col min="10499" max="10499" width="2.25" style="17" customWidth="1"/>
    <col min="10500" max="10502" width="3.875" style="17" customWidth="1"/>
    <col min="10503" max="10503" width="4.25" style="17" customWidth="1"/>
    <col min="10504" max="10505" width="4" style="17" customWidth="1"/>
    <col min="10506" max="10507" width="1.875" style="17" customWidth="1"/>
    <col min="10508" max="10508" width="2.25" style="17" customWidth="1"/>
    <col min="10509" max="10509" width="1.75" style="17" customWidth="1"/>
    <col min="10510" max="10511" width="4" style="17" customWidth="1"/>
    <col min="10512" max="10512" width="2.25" style="17" customWidth="1"/>
    <col min="10513" max="10513" width="2.125" style="17" customWidth="1"/>
    <col min="10514" max="10516" width="4" style="17" customWidth="1"/>
    <col min="10517" max="10518" width="1.875" style="17" customWidth="1"/>
    <col min="10519" max="10519" width="4" style="17" customWidth="1"/>
    <col min="10520" max="10521" width="2.25" style="17" customWidth="1"/>
    <col min="10522" max="10522" width="4" style="17" customWidth="1"/>
    <col min="10523" max="10523" width="2.25" style="17" customWidth="1"/>
    <col min="10524" max="10524" width="1.875" style="17" customWidth="1"/>
    <col min="10525" max="10527" width="4" style="17" customWidth="1"/>
    <col min="10528" max="10529" width="1.875" style="17" customWidth="1"/>
    <col min="10530" max="10534" width="4" style="17" customWidth="1"/>
    <col min="10535" max="10754" width="9" style="17"/>
    <col min="10755" max="10755" width="2.25" style="17" customWidth="1"/>
    <col min="10756" max="10758" width="3.875" style="17" customWidth="1"/>
    <col min="10759" max="10759" width="4.25" style="17" customWidth="1"/>
    <col min="10760" max="10761" width="4" style="17" customWidth="1"/>
    <col min="10762" max="10763" width="1.875" style="17" customWidth="1"/>
    <col min="10764" max="10764" width="2.25" style="17" customWidth="1"/>
    <col min="10765" max="10765" width="1.75" style="17" customWidth="1"/>
    <col min="10766" max="10767" width="4" style="17" customWidth="1"/>
    <col min="10768" max="10768" width="2.25" style="17" customWidth="1"/>
    <col min="10769" max="10769" width="2.125" style="17" customWidth="1"/>
    <col min="10770" max="10772" width="4" style="17" customWidth="1"/>
    <col min="10773" max="10774" width="1.875" style="17" customWidth="1"/>
    <col min="10775" max="10775" width="4" style="17" customWidth="1"/>
    <col min="10776" max="10777" width="2.25" style="17" customWidth="1"/>
    <col min="10778" max="10778" width="4" style="17" customWidth="1"/>
    <col min="10779" max="10779" width="2.25" style="17" customWidth="1"/>
    <col min="10780" max="10780" width="1.875" style="17" customWidth="1"/>
    <col min="10781" max="10783" width="4" style="17" customWidth="1"/>
    <col min="10784" max="10785" width="1.875" style="17" customWidth="1"/>
    <col min="10786" max="10790" width="4" style="17" customWidth="1"/>
    <col min="10791" max="11010" width="9" style="17"/>
    <col min="11011" max="11011" width="2.25" style="17" customWidth="1"/>
    <col min="11012" max="11014" width="3.875" style="17" customWidth="1"/>
    <col min="11015" max="11015" width="4.25" style="17" customWidth="1"/>
    <col min="11016" max="11017" width="4" style="17" customWidth="1"/>
    <col min="11018" max="11019" width="1.875" style="17" customWidth="1"/>
    <col min="11020" max="11020" width="2.25" style="17" customWidth="1"/>
    <col min="11021" max="11021" width="1.75" style="17" customWidth="1"/>
    <col min="11022" max="11023" width="4" style="17" customWidth="1"/>
    <col min="11024" max="11024" width="2.25" style="17" customWidth="1"/>
    <col min="11025" max="11025" width="2.125" style="17" customWidth="1"/>
    <col min="11026" max="11028" width="4" style="17" customWidth="1"/>
    <col min="11029" max="11030" width="1.875" style="17" customWidth="1"/>
    <col min="11031" max="11031" width="4" style="17" customWidth="1"/>
    <col min="11032" max="11033" width="2.25" style="17" customWidth="1"/>
    <col min="11034" max="11034" width="4" style="17" customWidth="1"/>
    <col min="11035" max="11035" width="2.25" style="17" customWidth="1"/>
    <col min="11036" max="11036" width="1.875" style="17" customWidth="1"/>
    <col min="11037" max="11039" width="4" style="17" customWidth="1"/>
    <col min="11040" max="11041" width="1.875" style="17" customWidth="1"/>
    <col min="11042" max="11046" width="4" style="17" customWidth="1"/>
    <col min="11047" max="11266" width="9" style="17"/>
    <col min="11267" max="11267" width="2.25" style="17" customWidth="1"/>
    <col min="11268" max="11270" width="3.875" style="17" customWidth="1"/>
    <col min="11271" max="11271" width="4.25" style="17" customWidth="1"/>
    <col min="11272" max="11273" width="4" style="17" customWidth="1"/>
    <col min="11274" max="11275" width="1.875" style="17" customWidth="1"/>
    <col min="11276" max="11276" width="2.25" style="17" customWidth="1"/>
    <col min="11277" max="11277" width="1.75" style="17" customWidth="1"/>
    <col min="11278" max="11279" width="4" style="17" customWidth="1"/>
    <col min="11280" max="11280" width="2.25" style="17" customWidth="1"/>
    <col min="11281" max="11281" width="2.125" style="17" customWidth="1"/>
    <col min="11282" max="11284" width="4" style="17" customWidth="1"/>
    <col min="11285" max="11286" width="1.875" style="17" customWidth="1"/>
    <col min="11287" max="11287" width="4" style="17" customWidth="1"/>
    <col min="11288" max="11289" width="2.25" style="17" customWidth="1"/>
    <col min="11290" max="11290" width="4" style="17" customWidth="1"/>
    <col min="11291" max="11291" width="2.25" style="17" customWidth="1"/>
    <col min="11292" max="11292" width="1.875" style="17" customWidth="1"/>
    <col min="11293" max="11295" width="4" style="17" customWidth="1"/>
    <col min="11296" max="11297" width="1.875" style="17" customWidth="1"/>
    <col min="11298" max="11302" width="4" style="17" customWidth="1"/>
    <col min="11303" max="11522" width="9" style="17"/>
    <col min="11523" max="11523" width="2.25" style="17" customWidth="1"/>
    <col min="11524" max="11526" width="3.875" style="17" customWidth="1"/>
    <col min="11527" max="11527" width="4.25" style="17" customWidth="1"/>
    <col min="11528" max="11529" width="4" style="17" customWidth="1"/>
    <col min="11530" max="11531" width="1.875" style="17" customWidth="1"/>
    <col min="11532" max="11532" width="2.25" style="17" customWidth="1"/>
    <col min="11533" max="11533" width="1.75" style="17" customWidth="1"/>
    <col min="11534" max="11535" width="4" style="17" customWidth="1"/>
    <col min="11536" max="11536" width="2.25" style="17" customWidth="1"/>
    <col min="11537" max="11537" width="2.125" style="17" customWidth="1"/>
    <col min="11538" max="11540" width="4" style="17" customWidth="1"/>
    <col min="11541" max="11542" width="1.875" style="17" customWidth="1"/>
    <col min="11543" max="11543" width="4" style="17" customWidth="1"/>
    <col min="11544" max="11545" width="2.25" style="17" customWidth="1"/>
    <col min="11546" max="11546" width="4" style="17" customWidth="1"/>
    <col min="11547" max="11547" width="2.25" style="17" customWidth="1"/>
    <col min="11548" max="11548" width="1.875" style="17" customWidth="1"/>
    <col min="11549" max="11551" width="4" style="17" customWidth="1"/>
    <col min="11552" max="11553" width="1.875" style="17" customWidth="1"/>
    <col min="11554" max="11558" width="4" style="17" customWidth="1"/>
    <col min="11559" max="11778" width="9" style="17"/>
    <col min="11779" max="11779" width="2.25" style="17" customWidth="1"/>
    <col min="11780" max="11782" width="3.875" style="17" customWidth="1"/>
    <col min="11783" max="11783" width="4.25" style="17" customWidth="1"/>
    <col min="11784" max="11785" width="4" style="17" customWidth="1"/>
    <col min="11786" max="11787" width="1.875" style="17" customWidth="1"/>
    <col min="11788" max="11788" width="2.25" style="17" customWidth="1"/>
    <col min="11789" max="11789" width="1.75" style="17" customWidth="1"/>
    <col min="11790" max="11791" width="4" style="17" customWidth="1"/>
    <col min="11792" max="11792" width="2.25" style="17" customWidth="1"/>
    <col min="11793" max="11793" width="2.125" style="17" customWidth="1"/>
    <col min="11794" max="11796" width="4" style="17" customWidth="1"/>
    <col min="11797" max="11798" width="1.875" style="17" customWidth="1"/>
    <col min="11799" max="11799" width="4" style="17" customWidth="1"/>
    <col min="11800" max="11801" width="2.25" style="17" customWidth="1"/>
    <col min="11802" max="11802" width="4" style="17" customWidth="1"/>
    <col min="11803" max="11803" width="2.25" style="17" customWidth="1"/>
    <col min="11804" max="11804" width="1.875" style="17" customWidth="1"/>
    <col min="11805" max="11807" width="4" style="17" customWidth="1"/>
    <col min="11808" max="11809" width="1.875" style="17" customWidth="1"/>
    <col min="11810" max="11814" width="4" style="17" customWidth="1"/>
    <col min="11815" max="12034" width="9" style="17"/>
    <col min="12035" max="12035" width="2.25" style="17" customWidth="1"/>
    <col min="12036" max="12038" width="3.875" style="17" customWidth="1"/>
    <col min="12039" max="12039" width="4.25" style="17" customWidth="1"/>
    <col min="12040" max="12041" width="4" style="17" customWidth="1"/>
    <col min="12042" max="12043" width="1.875" style="17" customWidth="1"/>
    <col min="12044" max="12044" width="2.25" style="17" customWidth="1"/>
    <col min="12045" max="12045" width="1.75" style="17" customWidth="1"/>
    <col min="12046" max="12047" width="4" style="17" customWidth="1"/>
    <col min="12048" max="12048" width="2.25" style="17" customWidth="1"/>
    <col min="12049" max="12049" width="2.125" style="17" customWidth="1"/>
    <col min="12050" max="12052" width="4" style="17" customWidth="1"/>
    <col min="12053" max="12054" width="1.875" style="17" customWidth="1"/>
    <col min="12055" max="12055" width="4" style="17" customWidth="1"/>
    <col min="12056" max="12057" width="2.25" style="17" customWidth="1"/>
    <col min="12058" max="12058" width="4" style="17" customWidth="1"/>
    <col min="12059" max="12059" width="2.25" style="17" customWidth="1"/>
    <col min="12060" max="12060" width="1.875" style="17" customWidth="1"/>
    <col min="12061" max="12063" width="4" style="17" customWidth="1"/>
    <col min="12064" max="12065" width="1.875" style="17" customWidth="1"/>
    <col min="12066" max="12070" width="4" style="17" customWidth="1"/>
    <col min="12071" max="12290" width="9" style="17"/>
    <col min="12291" max="12291" width="2.25" style="17" customWidth="1"/>
    <col min="12292" max="12294" width="3.875" style="17" customWidth="1"/>
    <col min="12295" max="12295" width="4.25" style="17" customWidth="1"/>
    <col min="12296" max="12297" width="4" style="17" customWidth="1"/>
    <col min="12298" max="12299" width="1.875" style="17" customWidth="1"/>
    <col min="12300" max="12300" width="2.25" style="17" customWidth="1"/>
    <col min="12301" max="12301" width="1.75" style="17" customWidth="1"/>
    <col min="12302" max="12303" width="4" style="17" customWidth="1"/>
    <col min="12304" max="12304" width="2.25" style="17" customWidth="1"/>
    <col min="12305" max="12305" width="2.125" style="17" customWidth="1"/>
    <col min="12306" max="12308" width="4" style="17" customWidth="1"/>
    <col min="12309" max="12310" width="1.875" style="17" customWidth="1"/>
    <col min="12311" max="12311" width="4" style="17" customWidth="1"/>
    <col min="12312" max="12313" width="2.25" style="17" customWidth="1"/>
    <col min="12314" max="12314" width="4" style="17" customWidth="1"/>
    <col min="12315" max="12315" width="2.25" style="17" customWidth="1"/>
    <col min="12316" max="12316" width="1.875" style="17" customWidth="1"/>
    <col min="12317" max="12319" width="4" style="17" customWidth="1"/>
    <col min="12320" max="12321" width="1.875" style="17" customWidth="1"/>
    <col min="12322" max="12326" width="4" style="17" customWidth="1"/>
    <col min="12327" max="12546" width="9" style="17"/>
    <col min="12547" max="12547" width="2.25" style="17" customWidth="1"/>
    <col min="12548" max="12550" width="3.875" style="17" customWidth="1"/>
    <col min="12551" max="12551" width="4.25" style="17" customWidth="1"/>
    <col min="12552" max="12553" width="4" style="17" customWidth="1"/>
    <col min="12554" max="12555" width="1.875" style="17" customWidth="1"/>
    <col min="12556" max="12556" width="2.25" style="17" customWidth="1"/>
    <col min="12557" max="12557" width="1.75" style="17" customWidth="1"/>
    <col min="12558" max="12559" width="4" style="17" customWidth="1"/>
    <col min="12560" max="12560" width="2.25" style="17" customWidth="1"/>
    <col min="12561" max="12561" width="2.125" style="17" customWidth="1"/>
    <col min="12562" max="12564" width="4" style="17" customWidth="1"/>
    <col min="12565" max="12566" width="1.875" style="17" customWidth="1"/>
    <col min="12567" max="12567" width="4" style="17" customWidth="1"/>
    <col min="12568" max="12569" width="2.25" style="17" customWidth="1"/>
    <col min="12570" max="12570" width="4" style="17" customWidth="1"/>
    <col min="12571" max="12571" width="2.25" style="17" customWidth="1"/>
    <col min="12572" max="12572" width="1.875" style="17" customWidth="1"/>
    <col min="12573" max="12575" width="4" style="17" customWidth="1"/>
    <col min="12576" max="12577" width="1.875" style="17" customWidth="1"/>
    <col min="12578" max="12582" width="4" style="17" customWidth="1"/>
    <col min="12583" max="12802" width="9" style="17"/>
    <col min="12803" max="12803" width="2.25" style="17" customWidth="1"/>
    <col min="12804" max="12806" width="3.875" style="17" customWidth="1"/>
    <col min="12807" max="12807" width="4.25" style="17" customWidth="1"/>
    <col min="12808" max="12809" width="4" style="17" customWidth="1"/>
    <col min="12810" max="12811" width="1.875" style="17" customWidth="1"/>
    <col min="12812" max="12812" width="2.25" style="17" customWidth="1"/>
    <col min="12813" max="12813" width="1.75" style="17" customWidth="1"/>
    <col min="12814" max="12815" width="4" style="17" customWidth="1"/>
    <col min="12816" max="12816" width="2.25" style="17" customWidth="1"/>
    <col min="12817" max="12817" width="2.125" style="17" customWidth="1"/>
    <col min="12818" max="12820" width="4" style="17" customWidth="1"/>
    <col min="12821" max="12822" width="1.875" style="17" customWidth="1"/>
    <col min="12823" max="12823" width="4" style="17" customWidth="1"/>
    <col min="12824" max="12825" width="2.25" style="17" customWidth="1"/>
    <col min="12826" max="12826" width="4" style="17" customWidth="1"/>
    <col min="12827" max="12827" width="2.25" style="17" customWidth="1"/>
    <col min="12828" max="12828" width="1.875" style="17" customWidth="1"/>
    <col min="12829" max="12831" width="4" style="17" customWidth="1"/>
    <col min="12832" max="12833" width="1.875" style="17" customWidth="1"/>
    <col min="12834" max="12838" width="4" style="17" customWidth="1"/>
    <col min="12839" max="13058" width="9" style="17"/>
    <col min="13059" max="13059" width="2.25" style="17" customWidth="1"/>
    <col min="13060" max="13062" width="3.875" style="17" customWidth="1"/>
    <col min="13063" max="13063" width="4.25" style="17" customWidth="1"/>
    <col min="13064" max="13065" width="4" style="17" customWidth="1"/>
    <col min="13066" max="13067" width="1.875" style="17" customWidth="1"/>
    <col min="13068" max="13068" width="2.25" style="17" customWidth="1"/>
    <col min="13069" max="13069" width="1.75" style="17" customWidth="1"/>
    <col min="13070" max="13071" width="4" style="17" customWidth="1"/>
    <col min="13072" max="13072" width="2.25" style="17" customWidth="1"/>
    <col min="13073" max="13073" width="2.125" style="17" customWidth="1"/>
    <col min="13074" max="13076" width="4" style="17" customWidth="1"/>
    <col min="13077" max="13078" width="1.875" style="17" customWidth="1"/>
    <col min="13079" max="13079" width="4" style="17" customWidth="1"/>
    <col min="13080" max="13081" width="2.25" style="17" customWidth="1"/>
    <col min="13082" max="13082" width="4" style="17" customWidth="1"/>
    <col min="13083" max="13083" width="2.25" style="17" customWidth="1"/>
    <col min="13084" max="13084" width="1.875" style="17" customWidth="1"/>
    <col min="13085" max="13087" width="4" style="17" customWidth="1"/>
    <col min="13088" max="13089" width="1.875" style="17" customWidth="1"/>
    <col min="13090" max="13094" width="4" style="17" customWidth="1"/>
    <col min="13095" max="13314" width="9" style="17"/>
    <col min="13315" max="13315" width="2.25" style="17" customWidth="1"/>
    <col min="13316" max="13318" width="3.875" style="17" customWidth="1"/>
    <col min="13319" max="13319" width="4.25" style="17" customWidth="1"/>
    <col min="13320" max="13321" width="4" style="17" customWidth="1"/>
    <col min="13322" max="13323" width="1.875" style="17" customWidth="1"/>
    <col min="13324" max="13324" width="2.25" style="17" customWidth="1"/>
    <col min="13325" max="13325" width="1.75" style="17" customWidth="1"/>
    <col min="13326" max="13327" width="4" style="17" customWidth="1"/>
    <col min="13328" max="13328" width="2.25" style="17" customWidth="1"/>
    <col min="13329" max="13329" width="2.125" style="17" customWidth="1"/>
    <col min="13330" max="13332" width="4" style="17" customWidth="1"/>
    <col min="13333" max="13334" width="1.875" style="17" customWidth="1"/>
    <col min="13335" max="13335" width="4" style="17" customWidth="1"/>
    <col min="13336" max="13337" width="2.25" style="17" customWidth="1"/>
    <col min="13338" max="13338" width="4" style="17" customWidth="1"/>
    <col min="13339" max="13339" width="2.25" style="17" customWidth="1"/>
    <col min="13340" max="13340" width="1.875" style="17" customWidth="1"/>
    <col min="13341" max="13343" width="4" style="17" customWidth="1"/>
    <col min="13344" max="13345" width="1.875" style="17" customWidth="1"/>
    <col min="13346" max="13350" width="4" style="17" customWidth="1"/>
    <col min="13351" max="13570" width="9" style="17"/>
    <col min="13571" max="13571" width="2.25" style="17" customWidth="1"/>
    <col min="13572" max="13574" width="3.875" style="17" customWidth="1"/>
    <col min="13575" max="13575" width="4.25" style="17" customWidth="1"/>
    <col min="13576" max="13577" width="4" style="17" customWidth="1"/>
    <col min="13578" max="13579" width="1.875" style="17" customWidth="1"/>
    <col min="13580" max="13580" width="2.25" style="17" customWidth="1"/>
    <col min="13581" max="13581" width="1.75" style="17" customWidth="1"/>
    <col min="13582" max="13583" width="4" style="17" customWidth="1"/>
    <col min="13584" max="13584" width="2.25" style="17" customWidth="1"/>
    <col min="13585" max="13585" width="2.125" style="17" customWidth="1"/>
    <col min="13586" max="13588" width="4" style="17" customWidth="1"/>
    <col min="13589" max="13590" width="1.875" style="17" customWidth="1"/>
    <col min="13591" max="13591" width="4" style="17" customWidth="1"/>
    <col min="13592" max="13593" width="2.25" style="17" customWidth="1"/>
    <col min="13594" max="13594" width="4" style="17" customWidth="1"/>
    <col min="13595" max="13595" width="2.25" style="17" customWidth="1"/>
    <col min="13596" max="13596" width="1.875" style="17" customWidth="1"/>
    <col min="13597" max="13599" width="4" style="17" customWidth="1"/>
    <col min="13600" max="13601" width="1.875" style="17" customWidth="1"/>
    <col min="13602" max="13606" width="4" style="17" customWidth="1"/>
    <col min="13607" max="13826" width="9" style="17"/>
    <col min="13827" max="13827" width="2.25" style="17" customWidth="1"/>
    <col min="13828" max="13830" width="3.875" style="17" customWidth="1"/>
    <col min="13831" max="13831" width="4.25" style="17" customWidth="1"/>
    <col min="13832" max="13833" width="4" style="17" customWidth="1"/>
    <col min="13834" max="13835" width="1.875" style="17" customWidth="1"/>
    <col min="13836" max="13836" width="2.25" style="17" customWidth="1"/>
    <col min="13837" max="13837" width="1.75" style="17" customWidth="1"/>
    <col min="13838" max="13839" width="4" style="17" customWidth="1"/>
    <col min="13840" max="13840" width="2.25" style="17" customWidth="1"/>
    <col min="13841" max="13841" width="2.125" style="17" customWidth="1"/>
    <col min="13842" max="13844" width="4" style="17" customWidth="1"/>
    <col min="13845" max="13846" width="1.875" style="17" customWidth="1"/>
    <col min="13847" max="13847" width="4" style="17" customWidth="1"/>
    <col min="13848" max="13849" width="2.25" style="17" customWidth="1"/>
    <col min="13850" max="13850" width="4" style="17" customWidth="1"/>
    <col min="13851" max="13851" width="2.25" style="17" customWidth="1"/>
    <col min="13852" max="13852" width="1.875" style="17" customWidth="1"/>
    <col min="13853" max="13855" width="4" style="17" customWidth="1"/>
    <col min="13856" max="13857" width="1.875" style="17" customWidth="1"/>
    <col min="13858" max="13862" width="4" style="17" customWidth="1"/>
    <col min="13863" max="14082" width="9" style="17"/>
    <col min="14083" max="14083" width="2.25" style="17" customWidth="1"/>
    <col min="14084" max="14086" width="3.875" style="17" customWidth="1"/>
    <col min="14087" max="14087" width="4.25" style="17" customWidth="1"/>
    <col min="14088" max="14089" width="4" style="17" customWidth="1"/>
    <col min="14090" max="14091" width="1.875" style="17" customWidth="1"/>
    <col min="14092" max="14092" width="2.25" style="17" customWidth="1"/>
    <col min="14093" max="14093" width="1.75" style="17" customWidth="1"/>
    <col min="14094" max="14095" width="4" style="17" customWidth="1"/>
    <col min="14096" max="14096" width="2.25" style="17" customWidth="1"/>
    <col min="14097" max="14097" width="2.125" style="17" customWidth="1"/>
    <col min="14098" max="14100" width="4" style="17" customWidth="1"/>
    <col min="14101" max="14102" width="1.875" style="17" customWidth="1"/>
    <col min="14103" max="14103" width="4" style="17" customWidth="1"/>
    <col min="14104" max="14105" width="2.25" style="17" customWidth="1"/>
    <col min="14106" max="14106" width="4" style="17" customWidth="1"/>
    <col min="14107" max="14107" width="2.25" style="17" customWidth="1"/>
    <col min="14108" max="14108" width="1.875" style="17" customWidth="1"/>
    <col min="14109" max="14111" width="4" style="17" customWidth="1"/>
    <col min="14112" max="14113" width="1.875" style="17" customWidth="1"/>
    <col min="14114" max="14118" width="4" style="17" customWidth="1"/>
    <col min="14119" max="14338" width="9" style="17"/>
    <col min="14339" max="14339" width="2.25" style="17" customWidth="1"/>
    <col min="14340" max="14342" width="3.875" style="17" customWidth="1"/>
    <col min="14343" max="14343" width="4.25" style="17" customWidth="1"/>
    <col min="14344" max="14345" width="4" style="17" customWidth="1"/>
    <col min="14346" max="14347" width="1.875" style="17" customWidth="1"/>
    <col min="14348" max="14348" width="2.25" style="17" customWidth="1"/>
    <col min="14349" max="14349" width="1.75" style="17" customWidth="1"/>
    <col min="14350" max="14351" width="4" style="17" customWidth="1"/>
    <col min="14352" max="14352" width="2.25" style="17" customWidth="1"/>
    <col min="14353" max="14353" width="2.125" style="17" customWidth="1"/>
    <col min="14354" max="14356" width="4" style="17" customWidth="1"/>
    <col min="14357" max="14358" width="1.875" style="17" customWidth="1"/>
    <col min="14359" max="14359" width="4" style="17" customWidth="1"/>
    <col min="14360" max="14361" width="2.25" style="17" customWidth="1"/>
    <col min="14362" max="14362" width="4" style="17" customWidth="1"/>
    <col min="14363" max="14363" width="2.25" style="17" customWidth="1"/>
    <col min="14364" max="14364" width="1.875" style="17" customWidth="1"/>
    <col min="14365" max="14367" width="4" style="17" customWidth="1"/>
    <col min="14368" max="14369" width="1.875" style="17" customWidth="1"/>
    <col min="14370" max="14374" width="4" style="17" customWidth="1"/>
    <col min="14375" max="14594" width="9" style="17"/>
    <col min="14595" max="14595" width="2.25" style="17" customWidth="1"/>
    <col min="14596" max="14598" width="3.875" style="17" customWidth="1"/>
    <col min="14599" max="14599" width="4.25" style="17" customWidth="1"/>
    <col min="14600" max="14601" width="4" style="17" customWidth="1"/>
    <col min="14602" max="14603" width="1.875" style="17" customWidth="1"/>
    <col min="14604" max="14604" width="2.25" style="17" customWidth="1"/>
    <col min="14605" max="14605" width="1.75" style="17" customWidth="1"/>
    <col min="14606" max="14607" width="4" style="17" customWidth="1"/>
    <col min="14608" max="14608" width="2.25" style="17" customWidth="1"/>
    <col min="14609" max="14609" width="2.125" style="17" customWidth="1"/>
    <col min="14610" max="14612" width="4" style="17" customWidth="1"/>
    <col min="14613" max="14614" width="1.875" style="17" customWidth="1"/>
    <col min="14615" max="14615" width="4" style="17" customWidth="1"/>
    <col min="14616" max="14617" width="2.25" style="17" customWidth="1"/>
    <col min="14618" max="14618" width="4" style="17" customWidth="1"/>
    <col min="14619" max="14619" width="2.25" style="17" customWidth="1"/>
    <col min="14620" max="14620" width="1.875" style="17" customWidth="1"/>
    <col min="14621" max="14623" width="4" style="17" customWidth="1"/>
    <col min="14624" max="14625" width="1.875" style="17" customWidth="1"/>
    <col min="14626" max="14630" width="4" style="17" customWidth="1"/>
    <col min="14631" max="14850" width="9" style="17"/>
    <col min="14851" max="14851" width="2.25" style="17" customWidth="1"/>
    <col min="14852" max="14854" width="3.875" style="17" customWidth="1"/>
    <col min="14855" max="14855" width="4.25" style="17" customWidth="1"/>
    <col min="14856" max="14857" width="4" style="17" customWidth="1"/>
    <col min="14858" max="14859" width="1.875" style="17" customWidth="1"/>
    <col min="14860" max="14860" width="2.25" style="17" customWidth="1"/>
    <col min="14861" max="14861" width="1.75" style="17" customWidth="1"/>
    <col min="14862" max="14863" width="4" style="17" customWidth="1"/>
    <col min="14864" max="14864" width="2.25" style="17" customWidth="1"/>
    <col min="14865" max="14865" width="2.125" style="17" customWidth="1"/>
    <col min="14866" max="14868" width="4" style="17" customWidth="1"/>
    <col min="14869" max="14870" width="1.875" style="17" customWidth="1"/>
    <col min="14871" max="14871" width="4" style="17" customWidth="1"/>
    <col min="14872" max="14873" width="2.25" style="17" customWidth="1"/>
    <col min="14874" max="14874" width="4" style="17" customWidth="1"/>
    <col min="14875" max="14875" width="2.25" style="17" customWidth="1"/>
    <col min="14876" max="14876" width="1.875" style="17" customWidth="1"/>
    <col min="14877" max="14879" width="4" style="17" customWidth="1"/>
    <col min="14880" max="14881" width="1.875" style="17" customWidth="1"/>
    <col min="14882" max="14886" width="4" style="17" customWidth="1"/>
    <col min="14887" max="15106" width="9" style="17"/>
    <col min="15107" max="15107" width="2.25" style="17" customWidth="1"/>
    <col min="15108" max="15110" width="3.875" style="17" customWidth="1"/>
    <col min="15111" max="15111" width="4.25" style="17" customWidth="1"/>
    <col min="15112" max="15113" width="4" style="17" customWidth="1"/>
    <col min="15114" max="15115" width="1.875" style="17" customWidth="1"/>
    <col min="15116" max="15116" width="2.25" style="17" customWidth="1"/>
    <col min="15117" max="15117" width="1.75" style="17" customWidth="1"/>
    <col min="15118" max="15119" width="4" style="17" customWidth="1"/>
    <col min="15120" max="15120" width="2.25" style="17" customWidth="1"/>
    <col min="15121" max="15121" width="2.125" style="17" customWidth="1"/>
    <col min="15122" max="15124" width="4" style="17" customWidth="1"/>
    <col min="15125" max="15126" width="1.875" style="17" customWidth="1"/>
    <col min="15127" max="15127" width="4" style="17" customWidth="1"/>
    <col min="15128" max="15129" width="2.25" style="17" customWidth="1"/>
    <col min="15130" max="15130" width="4" style="17" customWidth="1"/>
    <col min="15131" max="15131" width="2.25" style="17" customWidth="1"/>
    <col min="15132" max="15132" width="1.875" style="17" customWidth="1"/>
    <col min="15133" max="15135" width="4" style="17" customWidth="1"/>
    <col min="15136" max="15137" width="1.875" style="17" customWidth="1"/>
    <col min="15138" max="15142" width="4" style="17" customWidth="1"/>
    <col min="15143" max="15362" width="9" style="17"/>
    <col min="15363" max="15363" width="2.25" style="17" customWidth="1"/>
    <col min="15364" max="15366" width="3.875" style="17" customWidth="1"/>
    <col min="15367" max="15367" width="4.25" style="17" customWidth="1"/>
    <col min="15368" max="15369" width="4" style="17" customWidth="1"/>
    <col min="15370" max="15371" width="1.875" style="17" customWidth="1"/>
    <col min="15372" max="15372" width="2.25" style="17" customWidth="1"/>
    <col min="15373" max="15373" width="1.75" style="17" customWidth="1"/>
    <col min="15374" max="15375" width="4" style="17" customWidth="1"/>
    <col min="15376" max="15376" width="2.25" style="17" customWidth="1"/>
    <col min="15377" max="15377" width="2.125" style="17" customWidth="1"/>
    <col min="15378" max="15380" width="4" style="17" customWidth="1"/>
    <col min="15381" max="15382" width="1.875" style="17" customWidth="1"/>
    <col min="15383" max="15383" width="4" style="17" customWidth="1"/>
    <col min="15384" max="15385" width="2.25" style="17" customWidth="1"/>
    <col min="15386" max="15386" width="4" style="17" customWidth="1"/>
    <col min="15387" max="15387" width="2.25" style="17" customWidth="1"/>
    <col min="15388" max="15388" width="1.875" style="17" customWidth="1"/>
    <col min="15389" max="15391" width="4" style="17" customWidth="1"/>
    <col min="15392" max="15393" width="1.875" style="17" customWidth="1"/>
    <col min="15394" max="15398" width="4" style="17" customWidth="1"/>
    <col min="15399" max="15618" width="9" style="17"/>
    <col min="15619" max="15619" width="2.25" style="17" customWidth="1"/>
    <col min="15620" max="15622" width="3.875" style="17" customWidth="1"/>
    <col min="15623" max="15623" width="4.25" style="17" customWidth="1"/>
    <col min="15624" max="15625" width="4" style="17" customWidth="1"/>
    <col min="15626" max="15627" width="1.875" style="17" customWidth="1"/>
    <col min="15628" max="15628" width="2.25" style="17" customWidth="1"/>
    <col min="15629" max="15629" width="1.75" style="17" customWidth="1"/>
    <col min="15630" max="15631" width="4" style="17" customWidth="1"/>
    <col min="15632" max="15632" width="2.25" style="17" customWidth="1"/>
    <col min="15633" max="15633" width="2.125" style="17" customWidth="1"/>
    <col min="15634" max="15636" width="4" style="17" customWidth="1"/>
    <col min="15637" max="15638" width="1.875" style="17" customWidth="1"/>
    <col min="15639" max="15639" width="4" style="17" customWidth="1"/>
    <col min="15640" max="15641" width="2.25" style="17" customWidth="1"/>
    <col min="15642" max="15642" width="4" style="17" customWidth="1"/>
    <col min="15643" max="15643" width="2.25" style="17" customWidth="1"/>
    <col min="15644" max="15644" width="1.875" style="17" customWidth="1"/>
    <col min="15645" max="15647" width="4" style="17" customWidth="1"/>
    <col min="15648" max="15649" width="1.875" style="17" customWidth="1"/>
    <col min="15650" max="15654" width="4" style="17" customWidth="1"/>
    <col min="15655" max="15874" width="9" style="17"/>
    <col min="15875" max="15875" width="2.25" style="17" customWidth="1"/>
    <col min="15876" max="15878" width="3.875" style="17" customWidth="1"/>
    <col min="15879" max="15879" width="4.25" style="17" customWidth="1"/>
    <col min="15880" max="15881" width="4" style="17" customWidth="1"/>
    <col min="15882" max="15883" width="1.875" style="17" customWidth="1"/>
    <col min="15884" max="15884" width="2.25" style="17" customWidth="1"/>
    <col min="15885" max="15885" width="1.75" style="17" customWidth="1"/>
    <col min="15886" max="15887" width="4" style="17" customWidth="1"/>
    <col min="15888" max="15888" width="2.25" style="17" customWidth="1"/>
    <col min="15889" max="15889" width="2.125" style="17" customWidth="1"/>
    <col min="15890" max="15892" width="4" style="17" customWidth="1"/>
    <col min="15893" max="15894" width="1.875" style="17" customWidth="1"/>
    <col min="15895" max="15895" width="4" style="17" customWidth="1"/>
    <col min="15896" max="15897" width="2.25" style="17" customWidth="1"/>
    <col min="15898" max="15898" width="4" style="17" customWidth="1"/>
    <col min="15899" max="15899" width="2.25" style="17" customWidth="1"/>
    <col min="15900" max="15900" width="1.875" style="17" customWidth="1"/>
    <col min="15901" max="15903" width="4" style="17" customWidth="1"/>
    <col min="15904" max="15905" width="1.875" style="17" customWidth="1"/>
    <col min="15906" max="15910" width="4" style="17" customWidth="1"/>
    <col min="15911" max="16130" width="9" style="17"/>
    <col min="16131" max="16131" width="2.25" style="17" customWidth="1"/>
    <col min="16132" max="16134" width="3.875" style="17" customWidth="1"/>
    <col min="16135" max="16135" width="4.25" style="17" customWidth="1"/>
    <col min="16136" max="16137" width="4" style="17" customWidth="1"/>
    <col min="16138" max="16139" width="1.875" style="17" customWidth="1"/>
    <col min="16140" max="16140" width="2.25" style="17" customWidth="1"/>
    <col min="16141" max="16141" width="1.75" style="17" customWidth="1"/>
    <col min="16142" max="16143" width="4" style="17" customWidth="1"/>
    <col min="16144" max="16144" width="2.25" style="17" customWidth="1"/>
    <col min="16145" max="16145" width="2.125" style="17" customWidth="1"/>
    <col min="16146" max="16148" width="4" style="17" customWidth="1"/>
    <col min="16149" max="16150" width="1.875" style="17" customWidth="1"/>
    <col min="16151" max="16151" width="4" style="17" customWidth="1"/>
    <col min="16152" max="16153" width="2.25" style="17" customWidth="1"/>
    <col min="16154" max="16154" width="4" style="17" customWidth="1"/>
    <col min="16155" max="16155" width="2.25" style="17" customWidth="1"/>
    <col min="16156" max="16156" width="1.875" style="17" customWidth="1"/>
    <col min="16157" max="16159" width="4" style="17" customWidth="1"/>
    <col min="16160" max="16161" width="1.875" style="17" customWidth="1"/>
    <col min="16162" max="16166" width="4" style="17" customWidth="1"/>
    <col min="16167" max="16384" width="9" style="17"/>
  </cols>
  <sheetData>
    <row r="1" spans="1:40" ht="21" customHeight="1" x14ac:dyDescent="0.15">
      <c r="A1" s="2" t="s">
        <v>48</v>
      </c>
    </row>
    <row r="2" spans="1:40" ht="30" customHeight="1" x14ac:dyDescent="0.15">
      <c r="A2" s="269" t="s">
        <v>59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/>
      <c r="AJ2" s="269"/>
      <c r="AK2" s="269"/>
      <c r="AL2" s="269"/>
    </row>
    <row r="3" spans="1:40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40" ht="24" customHeight="1" x14ac:dyDescent="0.15">
      <c r="A4" s="5" t="s">
        <v>307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40" s="25" customFormat="1" ht="27" customHeight="1" x14ac:dyDescent="0.15">
      <c r="A5" s="294" t="s">
        <v>311</v>
      </c>
      <c r="B5" s="295"/>
      <c r="C5" s="295"/>
      <c r="D5" s="295"/>
      <c r="E5" s="295"/>
      <c r="F5" s="298" t="s">
        <v>304</v>
      </c>
      <c r="G5" s="299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300"/>
      <c r="V5" s="300"/>
      <c r="W5" s="300"/>
      <c r="X5" s="300"/>
      <c r="Y5" s="300"/>
      <c r="Z5" s="300"/>
      <c r="AA5" s="300"/>
      <c r="AB5" s="300"/>
      <c r="AC5" s="300"/>
      <c r="AD5" s="300" t="s">
        <v>305</v>
      </c>
      <c r="AE5" s="300"/>
      <c r="AF5" s="300"/>
      <c r="AG5" s="300"/>
      <c r="AH5" s="300"/>
      <c r="AI5" s="300"/>
      <c r="AJ5" s="300"/>
      <c r="AK5" s="300"/>
      <c r="AL5" s="301"/>
      <c r="AM5" s="27"/>
    </row>
    <row r="6" spans="1:40" s="25" customFormat="1" ht="27" customHeight="1" x14ac:dyDescent="0.15">
      <c r="A6" s="296"/>
      <c r="B6" s="297"/>
      <c r="C6" s="297"/>
      <c r="D6" s="297"/>
      <c r="E6" s="297"/>
      <c r="F6" s="284">
        <v>7</v>
      </c>
      <c r="G6" s="277"/>
      <c r="H6" s="116">
        <v>8</v>
      </c>
      <c r="I6" s="290">
        <v>9</v>
      </c>
      <c r="J6" s="290"/>
      <c r="K6" s="290">
        <v>10</v>
      </c>
      <c r="L6" s="290"/>
      <c r="M6" s="116">
        <v>11</v>
      </c>
      <c r="N6" s="116">
        <v>12</v>
      </c>
      <c r="O6" s="290">
        <v>13</v>
      </c>
      <c r="P6" s="290"/>
      <c r="Q6" s="116">
        <v>14</v>
      </c>
      <c r="R6" s="116">
        <v>15</v>
      </c>
      <c r="S6" s="116">
        <v>16</v>
      </c>
      <c r="T6" s="290">
        <v>17</v>
      </c>
      <c r="U6" s="290"/>
      <c r="V6" s="116">
        <v>18</v>
      </c>
      <c r="W6" s="290">
        <v>19</v>
      </c>
      <c r="X6" s="290"/>
      <c r="Y6" s="276">
        <v>20</v>
      </c>
      <c r="Z6" s="277"/>
      <c r="AA6" s="290">
        <v>21</v>
      </c>
      <c r="AB6" s="290"/>
      <c r="AC6" s="116">
        <v>22</v>
      </c>
      <c r="AD6" s="116">
        <v>23</v>
      </c>
      <c r="AE6" s="116">
        <v>24</v>
      </c>
      <c r="AF6" s="290">
        <v>1</v>
      </c>
      <c r="AG6" s="290"/>
      <c r="AH6" s="116">
        <v>2</v>
      </c>
      <c r="AI6" s="116">
        <v>3</v>
      </c>
      <c r="AJ6" s="116">
        <v>4</v>
      </c>
      <c r="AK6" s="116">
        <v>5</v>
      </c>
      <c r="AL6" s="118">
        <v>6</v>
      </c>
    </row>
    <row r="7" spans="1:40" ht="40.5" customHeight="1" x14ac:dyDescent="0.15">
      <c r="A7" s="75"/>
      <c r="B7" s="292" t="s">
        <v>301</v>
      </c>
      <c r="C7" s="292"/>
      <c r="D7" s="292"/>
      <c r="E7" s="292"/>
      <c r="F7" s="278"/>
      <c r="G7" s="279"/>
      <c r="H7" s="52"/>
      <c r="I7" s="286"/>
      <c r="J7" s="287"/>
      <c r="K7" s="286"/>
      <c r="L7" s="287"/>
      <c r="M7" s="139"/>
      <c r="N7" s="139"/>
      <c r="O7" s="286"/>
      <c r="P7" s="287"/>
      <c r="Q7" s="139"/>
      <c r="R7" s="131"/>
      <c r="S7" s="131"/>
      <c r="T7" s="304"/>
      <c r="U7" s="305"/>
      <c r="V7" s="131"/>
      <c r="W7" s="278"/>
      <c r="X7" s="279"/>
      <c r="Y7" s="52"/>
      <c r="Z7" s="119"/>
      <c r="AA7" s="278"/>
      <c r="AB7" s="279"/>
      <c r="AC7" s="52"/>
      <c r="AD7" s="52"/>
      <c r="AE7" s="52"/>
      <c r="AF7" s="278"/>
      <c r="AG7" s="279"/>
      <c r="AH7" s="52"/>
      <c r="AI7" s="52"/>
      <c r="AJ7" s="52"/>
      <c r="AK7" s="52"/>
      <c r="AL7" s="86"/>
    </row>
    <row r="8" spans="1:40" ht="40.5" customHeight="1" x14ac:dyDescent="0.15">
      <c r="A8" s="75"/>
      <c r="B8" s="292" t="s">
        <v>303</v>
      </c>
      <c r="C8" s="292"/>
      <c r="D8" s="292"/>
      <c r="E8" s="292"/>
      <c r="F8" s="286"/>
      <c r="G8" s="287"/>
      <c r="H8" s="131"/>
      <c r="I8" s="278"/>
      <c r="J8" s="279"/>
      <c r="K8" s="278"/>
      <c r="L8" s="279"/>
      <c r="M8" s="52"/>
      <c r="N8" s="52"/>
      <c r="O8" s="278"/>
      <c r="P8" s="279"/>
      <c r="Q8" s="52"/>
      <c r="R8" s="52"/>
      <c r="S8" s="52"/>
      <c r="T8" s="278"/>
      <c r="U8" s="279"/>
      <c r="V8" s="52"/>
      <c r="W8" s="286"/>
      <c r="X8" s="287"/>
      <c r="Y8" s="286"/>
      <c r="Z8" s="287"/>
      <c r="AA8" s="286"/>
      <c r="AB8" s="287"/>
      <c r="AC8" s="131"/>
      <c r="AD8" s="137"/>
      <c r="AE8" s="139"/>
      <c r="AF8" s="304"/>
      <c r="AG8" s="305"/>
      <c r="AH8" s="139"/>
      <c r="AI8" s="139"/>
      <c r="AJ8" s="137"/>
      <c r="AK8" s="139"/>
      <c r="AL8" s="138"/>
    </row>
    <row r="9" spans="1:40" ht="33" customHeight="1" x14ac:dyDescent="0.15">
      <c r="A9" s="75"/>
      <c r="B9" s="292" t="s">
        <v>306</v>
      </c>
      <c r="C9" s="292"/>
      <c r="D9" s="292"/>
      <c r="E9" s="292"/>
      <c r="F9" s="280"/>
      <c r="G9" s="281"/>
      <c r="H9" s="64"/>
      <c r="I9" s="293"/>
      <c r="J9" s="293"/>
      <c r="K9" s="293"/>
      <c r="L9" s="293"/>
      <c r="M9" s="64"/>
      <c r="N9" s="64"/>
      <c r="O9" s="280"/>
      <c r="P9" s="281"/>
      <c r="Q9" s="52"/>
      <c r="R9" s="64"/>
      <c r="S9" s="64"/>
      <c r="T9" s="280"/>
      <c r="U9" s="281"/>
      <c r="V9" s="64"/>
      <c r="W9" s="280"/>
      <c r="X9" s="281"/>
      <c r="Y9" s="280"/>
      <c r="Z9" s="281"/>
      <c r="AA9" s="280"/>
      <c r="AB9" s="281"/>
      <c r="AC9" s="64"/>
      <c r="AD9" s="64"/>
      <c r="AE9" s="64"/>
      <c r="AF9" s="280"/>
      <c r="AG9" s="281"/>
      <c r="AH9" s="64"/>
      <c r="AI9" s="64"/>
      <c r="AJ9" s="64"/>
      <c r="AK9" s="52"/>
      <c r="AL9" s="86"/>
    </row>
    <row r="10" spans="1:40" ht="33" customHeight="1" x14ac:dyDescent="0.15">
      <c r="A10" s="120"/>
      <c r="B10" s="291" t="s">
        <v>300</v>
      </c>
      <c r="C10" s="291"/>
      <c r="D10" s="291"/>
      <c r="E10" s="291"/>
      <c r="F10" s="121" t="s">
        <v>314</v>
      </c>
      <c r="G10" s="121"/>
      <c r="H10" s="121"/>
      <c r="I10" s="121"/>
      <c r="J10" s="121"/>
      <c r="K10" s="121"/>
      <c r="L10" s="121"/>
      <c r="M10" s="121"/>
      <c r="N10" s="121"/>
      <c r="O10" s="282"/>
      <c r="P10" s="283"/>
      <c r="Q10" s="121"/>
      <c r="R10" s="121" t="s">
        <v>315</v>
      </c>
      <c r="S10" s="121"/>
      <c r="T10" s="121"/>
      <c r="U10" s="121"/>
      <c r="V10" s="121"/>
      <c r="W10" s="121"/>
      <c r="X10" s="121"/>
      <c r="Y10" s="282"/>
      <c r="Z10" s="283"/>
      <c r="AA10" s="282"/>
      <c r="AB10" s="283"/>
      <c r="AC10" s="121"/>
      <c r="AD10" s="121"/>
      <c r="AE10" s="121" t="s">
        <v>333</v>
      </c>
      <c r="AF10" s="121"/>
      <c r="AG10" s="121"/>
      <c r="AH10" s="121"/>
      <c r="AI10" s="121"/>
      <c r="AJ10" s="121"/>
      <c r="AK10" s="123"/>
      <c r="AL10" s="124"/>
      <c r="AM10" s="17">
        <v>6</v>
      </c>
    </row>
    <row r="11" spans="1:40" ht="33" customHeight="1" x14ac:dyDescent="0.15">
      <c r="A11" s="125"/>
      <c r="B11" s="285" t="s">
        <v>302</v>
      </c>
      <c r="C11" s="285"/>
      <c r="D11" s="285"/>
      <c r="E11" s="285"/>
      <c r="F11" s="126" t="s">
        <v>316</v>
      </c>
      <c r="G11" s="126"/>
      <c r="H11" s="126"/>
      <c r="I11" s="126"/>
      <c r="J11" s="126"/>
      <c r="K11" s="126"/>
      <c r="L11" s="126"/>
      <c r="M11" s="126"/>
      <c r="N11" s="126"/>
      <c r="O11" s="302"/>
      <c r="P11" s="303"/>
      <c r="Q11" s="127"/>
      <c r="R11" s="126" t="s">
        <v>328</v>
      </c>
      <c r="S11" s="126"/>
      <c r="T11" s="126"/>
      <c r="U11" s="126"/>
      <c r="V11" s="126"/>
      <c r="W11" s="126"/>
      <c r="X11" s="126"/>
      <c r="Y11" s="274"/>
      <c r="Z11" s="275"/>
      <c r="AA11" s="274"/>
      <c r="AB11" s="275"/>
      <c r="AC11" s="126"/>
      <c r="AD11" s="126"/>
      <c r="AE11" s="126" t="s">
        <v>334</v>
      </c>
      <c r="AF11" s="126"/>
      <c r="AG11" s="126"/>
      <c r="AH11" s="126"/>
      <c r="AI11" s="126"/>
      <c r="AJ11" s="126"/>
      <c r="AK11" s="129"/>
      <c r="AL11" s="130"/>
      <c r="AM11" s="17">
        <v>10</v>
      </c>
      <c r="AN11" s="17">
        <v>3</v>
      </c>
    </row>
    <row r="12" spans="1:40" ht="18" customHeight="1" x14ac:dyDescent="0.15"/>
    <row r="13" spans="1:40" ht="24" customHeight="1" x14ac:dyDescent="0.1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40" ht="24" customHeight="1" x14ac:dyDescent="0.15">
      <c r="A14" s="5" t="s">
        <v>308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40" s="25" customFormat="1" ht="27" customHeight="1" x14ac:dyDescent="0.15">
      <c r="A15" s="294" t="s">
        <v>60</v>
      </c>
      <c r="B15" s="295"/>
      <c r="C15" s="295"/>
      <c r="D15" s="295"/>
      <c r="E15" s="295"/>
      <c r="F15" s="298" t="s">
        <v>304</v>
      </c>
      <c r="G15" s="299"/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 t="s">
        <v>305</v>
      </c>
      <c r="AE15" s="300"/>
      <c r="AF15" s="300"/>
      <c r="AG15" s="300"/>
      <c r="AH15" s="300"/>
      <c r="AI15" s="300"/>
      <c r="AJ15" s="300"/>
      <c r="AK15" s="300"/>
      <c r="AL15" s="301"/>
      <c r="AM15" s="27"/>
    </row>
    <row r="16" spans="1:40" s="25" customFormat="1" ht="27" customHeight="1" x14ac:dyDescent="0.15">
      <c r="A16" s="296"/>
      <c r="B16" s="297"/>
      <c r="C16" s="297"/>
      <c r="D16" s="297"/>
      <c r="E16" s="297"/>
      <c r="F16" s="284">
        <v>7</v>
      </c>
      <c r="G16" s="277"/>
      <c r="H16" s="116">
        <v>8</v>
      </c>
      <c r="I16" s="290">
        <v>9</v>
      </c>
      <c r="J16" s="290"/>
      <c r="K16" s="290">
        <v>10</v>
      </c>
      <c r="L16" s="290"/>
      <c r="M16" s="116">
        <v>11</v>
      </c>
      <c r="N16" s="116">
        <v>12</v>
      </c>
      <c r="O16" s="290">
        <v>13</v>
      </c>
      <c r="P16" s="290"/>
      <c r="Q16" s="116">
        <v>14</v>
      </c>
      <c r="R16" s="116">
        <v>15</v>
      </c>
      <c r="S16" s="116">
        <v>16</v>
      </c>
      <c r="T16" s="290">
        <v>17</v>
      </c>
      <c r="U16" s="290"/>
      <c r="V16" s="116">
        <v>18</v>
      </c>
      <c r="W16" s="290">
        <v>19</v>
      </c>
      <c r="X16" s="290"/>
      <c r="Y16" s="276">
        <v>20</v>
      </c>
      <c r="Z16" s="277"/>
      <c r="AA16" s="290">
        <v>21</v>
      </c>
      <c r="AB16" s="290"/>
      <c r="AC16" s="116">
        <v>22</v>
      </c>
      <c r="AD16" s="116">
        <v>23</v>
      </c>
      <c r="AE16" s="116">
        <v>24</v>
      </c>
      <c r="AF16" s="290">
        <v>1</v>
      </c>
      <c r="AG16" s="290"/>
      <c r="AH16" s="116">
        <v>2</v>
      </c>
      <c r="AI16" s="116">
        <v>3</v>
      </c>
      <c r="AJ16" s="116">
        <v>4</v>
      </c>
      <c r="AK16" s="116">
        <v>5</v>
      </c>
      <c r="AL16" s="118">
        <v>6</v>
      </c>
    </row>
    <row r="17" spans="1:42" ht="27" customHeight="1" x14ac:dyDescent="0.15">
      <c r="A17" s="75"/>
      <c r="B17" s="292" t="s">
        <v>301</v>
      </c>
      <c r="C17" s="292"/>
      <c r="D17" s="292"/>
      <c r="E17" s="292"/>
      <c r="F17" s="119"/>
      <c r="G17" s="134"/>
      <c r="H17" s="132"/>
      <c r="I17" s="288"/>
      <c r="J17" s="289"/>
      <c r="K17" s="288"/>
      <c r="L17" s="289"/>
      <c r="M17" s="132"/>
      <c r="N17" s="132"/>
      <c r="O17" s="288"/>
      <c r="P17" s="289"/>
      <c r="Q17" s="83"/>
      <c r="R17" s="52"/>
      <c r="S17" s="52"/>
      <c r="T17" s="278"/>
      <c r="U17" s="279"/>
      <c r="V17" s="52"/>
      <c r="W17" s="278"/>
      <c r="X17" s="279"/>
      <c r="Y17" s="278"/>
      <c r="Z17" s="279"/>
      <c r="AA17" s="278"/>
      <c r="AB17" s="279"/>
      <c r="AC17" s="52"/>
      <c r="AD17" s="52"/>
      <c r="AE17" s="52"/>
      <c r="AF17" s="278"/>
      <c r="AG17" s="279"/>
      <c r="AH17" s="52"/>
      <c r="AI17" s="52"/>
      <c r="AJ17" s="52"/>
      <c r="AK17" s="52"/>
      <c r="AL17" s="86"/>
      <c r="AM17" s="3">
        <v>8</v>
      </c>
    </row>
    <row r="18" spans="1:42" ht="27" customHeight="1" x14ac:dyDescent="0.15">
      <c r="A18" s="75"/>
      <c r="B18" s="292" t="s">
        <v>303</v>
      </c>
      <c r="C18" s="292"/>
      <c r="D18" s="292"/>
      <c r="E18" s="292"/>
      <c r="F18" s="278"/>
      <c r="G18" s="279"/>
      <c r="H18" s="52"/>
      <c r="I18" s="278"/>
      <c r="J18" s="279"/>
      <c r="K18" s="278"/>
      <c r="L18" s="279"/>
      <c r="M18" s="52"/>
      <c r="N18" s="52"/>
      <c r="O18" s="278"/>
      <c r="P18" s="279"/>
      <c r="Q18" s="132"/>
      <c r="R18" s="132"/>
      <c r="S18" s="132"/>
      <c r="T18" s="288"/>
      <c r="U18" s="289"/>
      <c r="V18" s="132"/>
      <c r="W18" s="288"/>
      <c r="X18" s="289"/>
      <c r="Y18" s="133"/>
      <c r="Z18" s="85"/>
      <c r="AA18" s="280"/>
      <c r="AB18" s="281"/>
      <c r="AC18" s="64"/>
      <c r="AD18" s="52"/>
      <c r="AE18" s="52"/>
      <c r="AF18" s="278"/>
      <c r="AG18" s="279"/>
      <c r="AH18" s="52"/>
      <c r="AI18" s="52"/>
      <c r="AJ18" s="52"/>
      <c r="AK18" s="52"/>
      <c r="AL18" s="86"/>
      <c r="AM18" s="3">
        <v>8</v>
      </c>
    </row>
    <row r="19" spans="1:42" ht="27" customHeight="1" x14ac:dyDescent="0.15">
      <c r="A19" s="75"/>
      <c r="B19" s="292" t="s">
        <v>306</v>
      </c>
      <c r="C19" s="292"/>
      <c r="D19" s="292"/>
      <c r="E19" s="292"/>
      <c r="F19" s="280"/>
      <c r="G19" s="281"/>
      <c r="H19" s="64"/>
      <c r="I19" s="293"/>
      <c r="J19" s="293"/>
      <c r="K19" s="293"/>
      <c r="L19" s="293"/>
      <c r="M19" s="64"/>
      <c r="N19" s="64"/>
      <c r="O19" s="280"/>
      <c r="P19" s="281"/>
      <c r="Q19" s="52"/>
      <c r="R19" s="64"/>
      <c r="S19" s="64"/>
      <c r="T19" s="280"/>
      <c r="U19" s="281"/>
      <c r="V19" s="64"/>
      <c r="W19" s="280"/>
      <c r="X19" s="281"/>
      <c r="Y19" s="280"/>
      <c r="Z19" s="281"/>
      <c r="AA19" s="280"/>
      <c r="AB19" s="281"/>
      <c r="AC19" s="64"/>
      <c r="AD19" s="64"/>
      <c r="AE19" s="64"/>
      <c r="AF19" s="280"/>
      <c r="AG19" s="281"/>
      <c r="AH19" s="64"/>
      <c r="AI19" s="64"/>
      <c r="AJ19" s="64"/>
      <c r="AK19" s="52"/>
      <c r="AL19" s="86"/>
      <c r="AO19" s="17" t="s">
        <v>324</v>
      </c>
      <c r="AP19" s="17">
        <v>10</v>
      </c>
    </row>
    <row r="20" spans="1:42" ht="27" customHeight="1" x14ac:dyDescent="0.15">
      <c r="A20" s="120"/>
      <c r="B20" s="291" t="s">
        <v>300</v>
      </c>
      <c r="C20" s="291"/>
      <c r="D20" s="291"/>
      <c r="E20" s="291"/>
      <c r="F20" s="121" t="s">
        <v>332</v>
      </c>
      <c r="G20" s="121"/>
      <c r="H20" s="121"/>
      <c r="I20" s="121"/>
      <c r="J20" s="121"/>
      <c r="K20" s="121"/>
      <c r="L20" s="121"/>
      <c r="M20" s="121"/>
      <c r="N20" s="121"/>
      <c r="O20" s="282"/>
      <c r="P20" s="283"/>
      <c r="Q20" s="121"/>
      <c r="R20" s="121" t="s">
        <v>312</v>
      </c>
      <c r="S20" s="121"/>
      <c r="T20" s="121"/>
      <c r="U20" s="121"/>
      <c r="V20" s="121"/>
      <c r="W20" s="121"/>
      <c r="X20" s="121"/>
      <c r="Y20" s="282"/>
      <c r="Z20" s="283"/>
      <c r="AA20" s="282"/>
      <c r="AB20" s="283"/>
      <c r="AC20" s="121"/>
      <c r="AD20" s="121"/>
      <c r="AE20" s="121" t="s">
        <v>61</v>
      </c>
      <c r="AF20" s="121"/>
      <c r="AG20" s="121"/>
      <c r="AH20" s="121"/>
      <c r="AI20" s="121"/>
      <c r="AJ20" s="121"/>
      <c r="AK20" s="123"/>
      <c r="AL20" s="124"/>
    </row>
    <row r="21" spans="1:42" ht="27" customHeight="1" x14ac:dyDescent="0.15">
      <c r="A21" s="125"/>
      <c r="B21" s="285" t="s">
        <v>302</v>
      </c>
      <c r="C21" s="285"/>
      <c r="D21" s="285"/>
      <c r="E21" s="285"/>
      <c r="F21" s="126" t="s">
        <v>331</v>
      </c>
      <c r="G21" s="126"/>
      <c r="H21" s="126"/>
      <c r="I21" s="126"/>
      <c r="J21" s="126"/>
      <c r="K21" s="126"/>
      <c r="L21" s="126"/>
      <c r="M21" s="126"/>
      <c r="N21" s="126"/>
      <c r="O21" s="274"/>
      <c r="P21" s="275"/>
      <c r="Q21" s="127"/>
      <c r="R21" s="126" t="s">
        <v>313</v>
      </c>
      <c r="S21" s="126"/>
      <c r="T21" s="126"/>
      <c r="U21" s="126"/>
      <c r="V21" s="126"/>
      <c r="W21" s="126"/>
      <c r="X21" s="126"/>
      <c r="Y21" s="274"/>
      <c r="Z21" s="275"/>
      <c r="AA21" s="274"/>
      <c r="AB21" s="275"/>
      <c r="AC21" s="126"/>
      <c r="AD21" s="126"/>
      <c r="AE21" s="126" t="s">
        <v>61</v>
      </c>
      <c r="AF21" s="126"/>
      <c r="AG21" s="126"/>
      <c r="AH21" s="126"/>
      <c r="AI21" s="126"/>
      <c r="AJ21" s="126"/>
      <c r="AK21" s="129"/>
      <c r="AL21" s="130"/>
    </row>
    <row r="22" spans="1:42" ht="24" customHeight="1" x14ac:dyDescent="0.15">
      <c r="A22" s="5" t="s">
        <v>325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42" s="25" customFormat="1" ht="27" customHeight="1" x14ac:dyDescent="0.15">
      <c r="A23" s="294" t="s">
        <v>60</v>
      </c>
      <c r="B23" s="295"/>
      <c r="C23" s="295"/>
      <c r="D23" s="295"/>
      <c r="E23" s="295"/>
      <c r="F23" s="298" t="s">
        <v>304</v>
      </c>
      <c r="G23" s="299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0"/>
      <c r="AD23" s="300" t="s">
        <v>305</v>
      </c>
      <c r="AE23" s="300"/>
      <c r="AF23" s="300"/>
      <c r="AG23" s="300"/>
      <c r="AH23" s="300"/>
      <c r="AI23" s="300"/>
      <c r="AJ23" s="300"/>
      <c r="AK23" s="300"/>
      <c r="AL23" s="301"/>
      <c r="AM23" s="27"/>
    </row>
    <row r="24" spans="1:42" s="25" customFormat="1" ht="27" customHeight="1" x14ac:dyDescent="0.15">
      <c r="A24" s="296"/>
      <c r="B24" s="297"/>
      <c r="C24" s="297"/>
      <c r="D24" s="297"/>
      <c r="E24" s="297"/>
      <c r="F24" s="284">
        <v>7</v>
      </c>
      <c r="G24" s="277"/>
      <c r="H24" s="117">
        <v>8</v>
      </c>
      <c r="I24" s="290">
        <v>9</v>
      </c>
      <c r="J24" s="290"/>
      <c r="K24" s="290">
        <v>10</v>
      </c>
      <c r="L24" s="290"/>
      <c r="M24" s="117">
        <v>11</v>
      </c>
      <c r="N24" s="117">
        <v>12</v>
      </c>
      <c r="O24" s="290">
        <v>13</v>
      </c>
      <c r="P24" s="290"/>
      <c r="Q24" s="117">
        <v>14</v>
      </c>
      <c r="R24" s="117">
        <v>15</v>
      </c>
      <c r="S24" s="117">
        <v>16</v>
      </c>
      <c r="T24" s="290">
        <v>17</v>
      </c>
      <c r="U24" s="290"/>
      <c r="V24" s="117">
        <v>18</v>
      </c>
      <c r="W24" s="290">
        <v>19</v>
      </c>
      <c r="X24" s="290"/>
      <c r="Y24" s="276">
        <v>20</v>
      </c>
      <c r="Z24" s="277"/>
      <c r="AA24" s="290">
        <v>21</v>
      </c>
      <c r="AB24" s="290"/>
      <c r="AC24" s="117">
        <v>22</v>
      </c>
      <c r="AD24" s="117">
        <v>23</v>
      </c>
      <c r="AE24" s="117">
        <v>24</v>
      </c>
      <c r="AF24" s="290">
        <v>1</v>
      </c>
      <c r="AG24" s="290"/>
      <c r="AH24" s="117">
        <v>2</v>
      </c>
      <c r="AI24" s="117">
        <v>3</v>
      </c>
      <c r="AJ24" s="117">
        <v>4</v>
      </c>
      <c r="AK24" s="117">
        <v>5</v>
      </c>
      <c r="AL24" s="118">
        <v>6</v>
      </c>
    </row>
    <row r="25" spans="1:42" ht="27" customHeight="1" x14ac:dyDescent="0.15">
      <c r="A25" s="115"/>
      <c r="B25" s="292" t="s">
        <v>301</v>
      </c>
      <c r="C25" s="292"/>
      <c r="D25" s="292"/>
      <c r="E25" s="292"/>
      <c r="F25" s="278"/>
      <c r="G25" s="279"/>
      <c r="H25" s="83"/>
      <c r="I25" s="278"/>
      <c r="J25" s="279"/>
      <c r="K25" s="288"/>
      <c r="L25" s="289"/>
      <c r="M25" s="132"/>
      <c r="N25" s="132"/>
      <c r="O25" s="288"/>
      <c r="P25" s="289"/>
      <c r="Q25" s="132"/>
      <c r="R25" s="64"/>
      <c r="S25" s="64"/>
      <c r="T25" s="280"/>
      <c r="U25" s="281"/>
      <c r="V25" s="64"/>
      <c r="W25" s="280"/>
      <c r="X25" s="281"/>
      <c r="Y25" s="278"/>
      <c r="Z25" s="279"/>
      <c r="AA25" s="278"/>
      <c r="AB25" s="279"/>
      <c r="AC25" s="83"/>
      <c r="AD25" s="83"/>
      <c r="AE25" s="83"/>
      <c r="AF25" s="278"/>
      <c r="AG25" s="279"/>
      <c r="AH25" s="83"/>
      <c r="AI25" s="83"/>
      <c r="AJ25" s="83"/>
      <c r="AK25" s="83"/>
      <c r="AL25" s="119"/>
      <c r="AM25" s="3">
        <v>8</v>
      </c>
    </row>
    <row r="26" spans="1:42" ht="27" customHeight="1" x14ac:dyDescent="0.15">
      <c r="A26" s="115"/>
      <c r="B26" s="292" t="s">
        <v>303</v>
      </c>
      <c r="C26" s="292"/>
      <c r="D26" s="292"/>
      <c r="E26" s="292"/>
      <c r="F26" s="278"/>
      <c r="G26" s="279"/>
      <c r="H26" s="83"/>
      <c r="I26" s="278"/>
      <c r="J26" s="279"/>
      <c r="K26" s="278"/>
      <c r="L26" s="279"/>
      <c r="M26" s="83"/>
      <c r="N26" s="83"/>
      <c r="O26" s="278"/>
      <c r="P26" s="279"/>
      <c r="Q26" s="83"/>
      <c r="R26" s="132"/>
      <c r="S26" s="132"/>
      <c r="T26" s="288"/>
      <c r="U26" s="289"/>
      <c r="V26" s="132"/>
      <c r="W26" s="288"/>
      <c r="X26" s="289"/>
      <c r="Y26" s="280"/>
      <c r="Z26" s="281"/>
      <c r="AA26" s="278"/>
      <c r="AB26" s="279"/>
      <c r="AC26" s="83"/>
      <c r="AD26" s="83"/>
      <c r="AE26" s="83"/>
      <c r="AF26" s="278"/>
      <c r="AG26" s="279"/>
      <c r="AH26" s="83"/>
      <c r="AI26" s="83"/>
      <c r="AJ26" s="83"/>
      <c r="AK26" s="83"/>
      <c r="AL26" s="119"/>
      <c r="AM26" s="3">
        <v>8</v>
      </c>
    </row>
    <row r="27" spans="1:42" ht="27" customHeight="1" x14ac:dyDescent="0.15">
      <c r="A27" s="115"/>
      <c r="B27" s="292" t="s">
        <v>306</v>
      </c>
      <c r="C27" s="292"/>
      <c r="D27" s="292"/>
      <c r="E27" s="292"/>
      <c r="F27" s="280"/>
      <c r="G27" s="281"/>
      <c r="H27" s="64"/>
      <c r="I27" s="293"/>
      <c r="J27" s="293"/>
      <c r="K27" s="293"/>
      <c r="L27" s="293"/>
      <c r="M27" s="64"/>
      <c r="N27" s="64"/>
      <c r="O27" s="280"/>
      <c r="P27" s="281"/>
      <c r="Q27" s="83"/>
      <c r="R27" s="64"/>
      <c r="S27" s="64"/>
      <c r="T27" s="280"/>
      <c r="U27" s="281"/>
      <c r="V27" s="64"/>
      <c r="W27" s="280"/>
      <c r="X27" s="281"/>
      <c r="Y27" s="280"/>
      <c r="Z27" s="281"/>
      <c r="AA27" s="280"/>
      <c r="AB27" s="281"/>
      <c r="AC27" s="64"/>
      <c r="AD27" s="64"/>
      <c r="AE27" s="64"/>
      <c r="AF27" s="280"/>
      <c r="AG27" s="281"/>
      <c r="AH27" s="64"/>
      <c r="AI27" s="64"/>
      <c r="AJ27" s="64"/>
      <c r="AK27" s="83"/>
      <c r="AL27" s="119"/>
      <c r="AO27" s="17" t="s">
        <v>324</v>
      </c>
      <c r="AP27" s="17">
        <v>10</v>
      </c>
    </row>
    <row r="28" spans="1:42" ht="27" customHeight="1" x14ac:dyDescent="0.15">
      <c r="A28" s="122"/>
      <c r="B28" s="291" t="s">
        <v>300</v>
      </c>
      <c r="C28" s="291"/>
      <c r="D28" s="291"/>
      <c r="E28" s="291"/>
      <c r="F28" s="121" t="s">
        <v>329</v>
      </c>
      <c r="G28" s="121"/>
      <c r="H28" s="121"/>
      <c r="I28" s="121"/>
      <c r="J28" s="121"/>
      <c r="K28" s="121"/>
      <c r="L28" s="121"/>
      <c r="M28" s="121"/>
      <c r="N28" s="121"/>
      <c r="O28" s="282"/>
      <c r="P28" s="283"/>
      <c r="Q28" s="121"/>
      <c r="R28" s="121" t="s">
        <v>312</v>
      </c>
      <c r="S28" s="121"/>
      <c r="T28" s="121"/>
      <c r="U28" s="121"/>
      <c r="V28" s="121"/>
      <c r="W28" s="121"/>
      <c r="X28" s="121"/>
      <c r="Y28" s="282"/>
      <c r="Z28" s="283"/>
      <c r="AA28" s="282"/>
      <c r="AB28" s="283"/>
      <c r="AC28" s="121"/>
      <c r="AD28" s="121"/>
      <c r="AE28" s="121" t="s">
        <v>61</v>
      </c>
      <c r="AF28" s="121"/>
      <c r="AG28" s="121"/>
      <c r="AH28" s="121"/>
      <c r="AI28" s="121"/>
      <c r="AJ28" s="121"/>
      <c r="AK28" s="123"/>
      <c r="AL28" s="124"/>
    </row>
    <row r="29" spans="1:42" ht="27" customHeight="1" x14ac:dyDescent="0.15">
      <c r="A29" s="128"/>
      <c r="B29" s="285" t="s">
        <v>302</v>
      </c>
      <c r="C29" s="285"/>
      <c r="D29" s="285"/>
      <c r="E29" s="285"/>
      <c r="F29" s="126" t="s">
        <v>330</v>
      </c>
      <c r="G29" s="126"/>
      <c r="H29" s="126"/>
      <c r="I29" s="126"/>
      <c r="J29" s="126"/>
      <c r="K29" s="126"/>
      <c r="L29" s="126"/>
      <c r="M29" s="126"/>
      <c r="N29" s="126"/>
      <c r="O29" s="274"/>
      <c r="P29" s="275"/>
      <c r="Q29" s="127"/>
      <c r="R29" s="126" t="s">
        <v>312</v>
      </c>
      <c r="S29" s="126"/>
      <c r="T29" s="126"/>
      <c r="U29" s="126"/>
      <c r="V29" s="126"/>
      <c r="W29" s="126"/>
      <c r="X29" s="126"/>
      <c r="Y29" s="274"/>
      <c r="Z29" s="275"/>
      <c r="AA29" s="274"/>
      <c r="AB29" s="275"/>
      <c r="AC29" s="126"/>
      <c r="AD29" s="126"/>
      <c r="AE29" s="126" t="s">
        <v>61</v>
      </c>
      <c r="AF29" s="126"/>
      <c r="AG29" s="126"/>
      <c r="AH29" s="126"/>
      <c r="AI29" s="126"/>
      <c r="AJ29" s="126"/>
      <c r="AK29" s="129"/>
      <c r="AL29" s="130"/>
    </row>
    <row r="30" spans="1:42" ht="24" customHeight="1" x14ac:dyDescent="0.15">
      <c r="B30" s="17" t="s">
        <v>62</v>
      </c>
      <c r="C30" s="28"/>
      <c r="D30" s="29" t="s">
        <v>63</v>
      </c>
      <c r="E30" s="16" t="s">
        <v>64</v>
      </c>
      <c r="F30" s="29"/>
      <c r="G30" s="29"/>
      <c r="H30" s="29"/>
      <c r="I30" s="29"/>
      <c r="J30" s="306"/>
      <c r="K30" s="307"/>
      <c r="L30" s="29" t="s">
        <v>63</v>
      </c>
      <c r="M30" s="16" t="s">
        <v>65</v>
      </c>
      <c r="N30" s="29"/>
      <c r="O30" s="29"/>
      <c r="P30" s="29"/>
      <c r="Q30" s="30"/>
      <c r="R30" s="3" t="s">
        <v>63</v>
      </c>
      <c r="S30" s="17" t="s">
        <v>47</v>
      </c>
      <c r="T30" s="17"/>
    </row>
    <row r="31" spans="1:42" s="21" customFormat="1" ht="27" customHeight="1" x14ac:dyDescent="0.15">
      <c r="F31" s="13"/>
      <c r="G31" s="4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4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42" ht="27" customHeight="1" x14ac:dyDescent="0.15"/>
    <row r="33" ht="24" customHeight="1" x14ac:dyDescent="0.15"/>
  </sheetData>
  <mergeCells count="149">
    <mergeCell ref="AF19:AG19"/>
    <mergeCell ref="B20:E20"/>
    <mergeCell ref="O20:P20"/>
    <mergeCell ref="AA20:AB20"/>
    <mergeCell ref="B21:E21"/>
    <mergeCell ref="O21:P21"/>
    <mergeCell ref="AA21:AB21"/>
    <mergeCell ref="B19:E19"/>
    <mergeCell ref="I19:J19"/>
    <mergeCell ref="K19:L19"/>
    <mergeCell ref="O19:P19"/>
    <mergeCell ref="T19:U19"/>
    <mergeCell ref="W19:X19"/>
    <mergeCell ref="AA19:AB19"/>
    <mergeCell ref="T16:U16"/>
    <mergeCell ref="W16:X16"/>
    <mergeCell ref="AA16:AB16"/>
    <mergeCell ref="AF16:AG16"/>
    <mergeCell ref="AA17:AB17"/>
    <mergeCell ref="AF17:AG17"/>
    <mergeCell ref="B18:E18"/>
    <mergeCell ref="I18:J18"/>
    <mergeCell ref="K18:L18"/>
    <mergeCell ref="O18:P18"/>
    <mergeCell ref="T18:U18"/>
    <mergeCell ref="W18:X18"/>
    <mergeCell ref="AA18:AB18"/>
    <mergeCell ref="AF18:AG18"/>
    <mergeCell ref="B17:E17"/>
    <mergeCell ref="I17:J17"/>
    <mergeCell ref="K17:L17"/>
    <mergeCell ref="O17:P17"/>
    <mergeCell ref="T17:U17"/>
    <mergeCell ref="W17:X17"/>
    <mergeCell ref="I16:J16"/>
    <mergeCell ref="K16:L16"/>
    <mergeCell ref="O16:P16"/>
    <mergeCell ref="K6:L6"/>
    <mergeCell ref="AD5:AL5"/>
    <mergeCell ref="F5:AC5"/>
    <mergeCell ref="O10:P10"/>
    <mergeCell ref="AA10:AB10"/>
    <mergeCell ref="T8:U8"/>
    <mergeCell ref="W7:X7"/>
    <mergeCell ref="W8:X8"/>
    <mergeCell ref="O9:P9"/>
    <mergeCell ref="T9:U9"/>
    <mergeCell ref="W9:X9"/>
    <mergeCell ref="AA8:AB8"/>
    <mergeCell ref="T6:U6"/>
    <mergeCell ref="W6:X6"/>
    <mergeCell ref="AA6:AB6"/>
    <mergeCell ref="AF6:AG6"/>
    <mergeCell ref="O7:P7"/>
    <mergeCell ref="O8:P8"/>
    <mergeCell ref="AA9:AB9"/>
    <mergeCell ref="AA11:AB11"/>
    <mergeCell ref="AF9:AG9"/>
    <mergeCell ref="O11:P11"/>
    <mergeCell ref="AF7:AG7"/>
    <mergeCell ref="T7:U7"/>
    <mergeCell ref="B9:E9"/>
    <mergeCell ref="B11:E11"/>
    <mergeCell ref="J30:K30"/>
    <mergeCell ref="B8:E8"/>
    <mergeCell ref="I8:J8"/>
    <mergeCell ref="K8:L8"/>
    <mergeCell ref="I9:J9"/>
    <mergeCell ref="K9:L9"/>
    <mergeCell ref="B10:E10"/>
    <mergeCell ref="A15:E16"/>
    <mergeCell ref="B25:E25"/>
    <mergeCell ref="I25:J25"/>
    <mergeCell ref="K25:L25"/>
    <mergeCell ref="B26:E26"/>
    <mergeCell ref="I26:J26"/>
    <mergeCell ref="K26:L26"/>
    <mergeCell ref="AF8:AG8"/>
    <mergeCell ref="F15:AC15"/>
    <mergeCell ref="AD15:AL15"/>
    <mergeCell ref="AF26:AG26"/>
    <mergeCell ref="O25:P25"/>
    <mergeCell ref="T25:U25"/>
    <mergeCell ref="W25:X25"/>
    <mergeCell ref="AA25:AB25"/>
    <mergeCell ref="AF25:AG25"/>
    <mergeCell ref="A2:AL2"/>
    <mergeCell ref="A5:E6"/>
    <mergeCell ref="A23:E24"/>
    <mergeCell ref="F23:AC23"/>
    <mergeCell ref="AD23:AL23"/>
    <mergeCell ref="I24:J24"/>
    <mergeCell ref="K24:L24"/>
    <mergeCell ref="O24:P24"/>
    <mergeCell ref="T24:U24"/>
    <mergeCell ref="W24:X24"/>
    <mergeCell ref="AA24:AB24"/>
    <mergeCell ref="AF24:AG24"/>
    <mergeCell ref="F8:G8"/>
    <mergeCell ref="F9:G9"/>
    <mergeCell ref="F16:G16"/>
    <mergeCell ref="B7:E7"/>
    <mergeCell ref="I7:J7"/>
    <mergeCell ref="K7:L7"/>
    <mergeCell ref="AF27:AG27"/>
    <mergeCell ref="B28:E28"/>
    <mergeCell ref="O28:P28"/>
    <mergeCell ref="AA28:AB28"/>
    <mergeCell ref="F27:G27"/>
    <mergeCell ref="B27:E27"/>
    <mergeCell ref="I27:J27"/>
    <mergeCell ref="K27:L27"/>
    <mergeCell ref="O27:P27"/>
    <mergeCell ref="T27:U27"/>
    <mergeCell ref="B29:E29"/>
    <mergeCell ref="O29:P29"/>
    <mergeCell ref="AA29:AB29"/>
    <mergeCell ref="Y16:Z16"/>
    <mergeCell ref="Y6:Z6"/>
    <mergeCell ref="Y8:Z8"/>
    <mergeCell ref="Y9:Z9"/>
    <mergeCell ref="Y10:Z10"/>
    <mergeCell ref="Y11:Z11"/>
    <mergeCell ref="Y17:Z17"/>
    <mergeCell ref="Y19:Z19"/>
    <mergeCell ref="Y20:Z20"/>
    <mergeCell ref="Y21:Z21"/>
    <mergeCell ref="F6:G6"/>
    <mergeCell ref="F7:G7"/>
    <mergeCell ref="W27:X27"/>
    <mergeCell ref="AA27:AB27"/>
    <mergeCell ref="O26:P26"/>
    <mergeCell ref="T26:U26"/>
    <mergeCell ref="W26:X26"/>
    <mergeCell ref="AA26:AB26"/>
    <mergeCell ref="AA7:AB7"/>
    <mergeCell ref="I6:J6"/>
    <mergeCell ref="O6:P6"/>
    <mergeCell ref="Y29:Z29"/>
    <mergeCell ref="Y24:Z24"/>
    <mergeCell ref="Y25:Z25"/>
    <mergeCell ref="Y26:Z26"/>
    <mergeCell ref="Y27:Z27"/>
    <mergeCell ref="Y28:Z28"/>
    <mergeCell ref="F18:G18"/>
    <mergeCell ref="F19:G19"/>
    <mergeCell ref="F24:G24"/>
    <mergeCell ref="F25:G25"/>
    <mergeCell ref="F26:G2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rowBreaks count="1" manualBreakCount="1">
    <brk id="13" max="3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M33"/>
  <sheetViews>
    <sheetView showGridLines="0" view="pageBreakPreview" zoomScale="115" zoomScaleNormal="100" zoomScaleSheetLayoutView="115" workbookViewId="0">
      <selection activeCell="K9" sqref="K9"/>
    </sheetView>
  </sheetViews>
  <sheetFormatPr defaultRowHeight="13.5" customHeight="1" x14ac:dyDescent="0.2"/>
  <cols>
    <col min="1" max="1" width="7.375" style="14" customWidth="1"/>
    <col min="2" max="2" width="7.25" style="14" customWidth="1"/>
    <col min="3" max="8" width="8.125" style="14" customWidth="1"/>
    <col min="9" max="9" width="13.375" style="14" customWidth="1"/>
    <col min="10" max="256" width="9" style="14"/>
    <col min="257" max="257" width="7.375" style="14" customWidth="1"/>
    <col min="258" max="258" width="7.25" style="14" customWidth="1"/>
    <col min="259" max="264" width="8.125" style="14" customWidth="1"/>
    <col min="265" max="265" width="13.375" style="14" customWidth="1"/>
    <col min="266" max="512" width="9" style="14"/>
    <col min="513" max="513" width="7.375" style="14" customWidth="1"/>
    <col min="514" max="514" width="7.25" style="14" customWidth="1"/>
    <col min="515" max="520" width="8.125" style="14" customWidth="1"/>
    <col min="521" max="521" width="13.375" style="14" customWidth="1"/>
    <col min="522" max="768" width="9" style="14"/>
    <col min="769" max="769" width="7.375" style="14" customWidth="1"/>
    <col min="770" max="770" width="7.25" style="14" customWidth="1"/>
    <col min="771" max="776" width="8.125" style="14" customWidth="1"/>
    <col min="777" max="777" width="13.375" style="14" customWidth="1"/>
    <col min="778" max="1024" width="9" style="14"/>
    <col min="1025" max="1025" width="7.375" style="14" customWidth="1"/>
    <col min="1026" max="1026" width="7.25" style="14" customWidth="1"/>
    <col min="1027" max="1032" width="8.125" style="14" customWidth="1"/>
    <col min="1033" max="1033" width="13.375" style="14" customWidth="1"/>
    <col min="1034" max="1280" width="9" style="14"/>
    <col min="1281" max="1281" width="7.375" style="14" customWidth="1"/>
    <col min="1282" max="1282" width="7.25" style="14" customWidth="1"/>
    <col min="1283" max="1288" width="8.125" style="14" customWidth="1"/>
    <col min="1289" max="1289" width="13.375" style="14" customWidth="1"/>
    <col min="1290" max="1536" width="9" style="14"/>
    <col min="1537" max="1537" width="7.375" style="14" customWidth="1"/>
    <col min="1538" max="1538" width="7.25" style="14" customWidth="1"/>
    <col min="1539" max="1544" width="8.125" style="14" customWidth="1"/>
    <col min="1545" max="1545" width="13.375" style="14" customWidth="1"/>
    <col min="1546" max="1792" width="9" style="14"/>
    <col min="1793" max="1793" width="7.375" style="14" customWidth="1"/>
    <col min="1794" max="1794" width="7.25" style="14" customWidth="1"/>
    <col min="1795" max="1800" width="8.125" style="14" customWidth="1"/>
    <col min="1801" max="1801" width="13.375" style="14" customWidth="1"/>
    <col min="1802" max="2048" width="9" style="14"/>
    <col min="2049" max="2049" width="7.375" style="14" customWidth="1"/>
    <col min="2050" max="2050" width="7.25" style="14" customWidth="1"/>
    <col min="2051" max="2056" width="8.125" style="14" customWidth="1"/>
    <col min="2057" max="2057" width="13.375" style="14" customWidth="1"/>
    <col min="2058" max="2304" width="9" style="14"/>
    <col min="2305" max="2305" width="7.375" style="14" customWidth="1"/>
    <col min="2306" max="2306" width="7.25" style="14" customWidth="1"/>
    <col min="2307" max="2312" width="8.125" style="14" customWidth="1"/>
    <col min="2313" max="2313" width="13.375" style="14" customWidth="1"/>
    <col min="2314" max="2560" width="9" style="14"/>
    <col min="2561" max="2561" width="7.375" style="14" customWidth="1"/>
    <col min="2562" max="2562" width="7.25" style="14" customWidth="1"/>
    <col min="2563" max="2568" width="8.125" style="14" customWidth="1"/>
    <col min="2569" max="2569" width="13.375" style="14" customWidth="1"/>
    <col min="2570" max="2816" width="9" style="14"/>
    <col min="2817" max="2817" width="7.375" style="14" customWidth="1"/>
    <col min="2818" max="2818" width="7.25" style="14" customWidth="1"/>
    <col min="2819" max="2824" width="8.125" style="14" customWidth="1"/>
    <col min="2825" max="2825" width="13.375" style="14" customWidth="1"/>
    <col min="2826" max="3072" width="9" style="14"/>
    <col min="3073" max="3073" width="7.375" style="14" customWidth="1"/>
    <col min="3074" max="3074" width="7.25" style="14" customWidth="1"/>
    <col min="3075" max="3080" width="8.125" style="14" customWidth="1"/>
    <col min="3081" max="3081" width="13.375" style="14" customWidth="1"/>
    <col min="3082" max="3328" width="9" style="14"/>
    <col min="3329" max="3329" width="7.375" style="14" customWidth="1"/>
    <col min="3330" max="3330" width="7.25" style="14" customWidth="1"/>
    <col min="3331" max="3336" width="8.125" style="14" customWidth="1"/>
    <col min="3337" max="3337" width="13.375" style="14" customWidth="1"/>
    <col min="3338" max="3584" width="9" style="14"/>
    <col min="3585" max="3585" width="7.375" style="14" customWidth="1"/>
    <col min="3586" max="3586" width="7.25" style="14" customWidth="1"/>
    <col min="3587" max="3592" width="8.125" style="14" customWidth="1"/>
    <col min="3593" max="3593" width="13.375" style="14" customWidth="1"/>
    <col min="3594" max="3840" width="9" style="14"/>
    <col min="3841" max="3841" width="7.375" style="14" customWidth="1"/>
    <col min="3842" max="3842" width="7.25" style="14" customWidth="1"/>
    <col min="3843" max="3848" width="8.125" style="14" customWidth="1"/>
    <col min="3849" max="3849" width="13.375" style="14" customWidth="1"/>
    <col min="3850" max="4096" width="9" style="14"/>
    <col min="4097" max="4097" width="7.375" style="14" customWidth="1"/>
    <col min="4098" max="4098" width="7.25" style="14" customWidth="1"/>
    <col min="4099" max="4104" width="8.125" style="14" customWidth="1"/>
    <col min="4105" max="4105" width="13.375" style="14" customWidth="1"/>
    <col min="4106" max="4352" width="9" style="14"/>
    <col min="4353" max="4353" width="7.375" style="14" customWidth="1"/>
    <col min="4354" max="4354" width="7.25" style="14" customWidth="1"/>
    <col min="4355" max="4360" width="8.125" style="14" customWidth="1"/>
    <col min="4361" max="4361" width="13.375" style="14" customWidth="1"/>
    <col min="4362" max="4608" width="9" style="14"/>
    <col min="4609" max="4609" width="7.375" style="14" customWidth="1"/>
    <col min="4610" max="4610" width="7.25" style="14" customWidth="1"/>
    <col min="4611" max="4616" width="8.125" style="14" customWidth="1"/>
    <col min="4617" max="4617" width="13.375" style="14" customWidth="1"/>
    <col min="4618" max="4864" width="9" style="14"/>
    <col min="4865" max="4865" width="7.375" style="14" customWidth="1"/>
    <col min="4866" max="4866" width="7.25" style="14" customWidth="1"/>
    <col min="4867" max="4872" width="8.125" style="14" customWidth="1"/>
    <col min="4873" max="4873" width="13.375" style="14" customWidth="1"/>
    <col min="4874" max="5120" width="9" style="14"/>
    <col min="5121" max="5121" width="7.375" style="14" customWidth="1"/>
    <col min="5122" max="5122" width="7.25" style="14" customWidth="1"/>
    <col min="5123" max="5128" width="8.125" style="14" customWidth="1"/>
    <col min="5129" max="5129" width="13.375" style="14" customWidth="1"/>
    <col min="5130" max="5376" width="9" style="14"/>
    <col min="5377" max="5377" width="7.375" style="14" customWidth="1"/>
    <col min="5378" max="5378" width="7.25" style="14" customWidth="1"/>
    <col min="5379" max="5384" width="8.125" style="14" customWidth="1"/>
    <col min="5385" max="5385" width="13.375" style="14" customWidth="1"/>
    <col min="5386" max="5632" width="9" style="14"/>
    <col min="5633" max="5633" width="7.375" style="14" customWidth="1"/>
    <col min="5634" max="5634" width="7.25" style="14" customWidth="1"/>
    <col min="5635" max="5640" width="8.125" style="14" customWidth="1"/>
    <col min="5641" max="5641" width="13.375" style="14" customWidth="1"/>
    <col min="5642" max="5888" width="9" style="14"/>
    <col min="5889" max="5889" width="7.375" style="14" customWidth="1"/>
    <col min="5890" max="5890" width="7.25" style="14" customWidth="1"/>
    <col min="5891" max="5896" width="8.125" style="14" customWidth="1"/>
    <col min="5897" max="5897" width="13.375" style="14" customWidth="1"/>
    <col min="5898" max="6144" width="9" style="14"/>
    <col min="6145" max="6145" width="7.375" style="14" customWidth="1"/>
    <col min="6146" max="6146" width="7.25" style="14" customWidth="1"/>
    <col min="6147" max="6152" width="8.125" style="14" customWidth="1"/>
    <col min="6153" max="6153" width="13.375" style="14" customWidth="1"/>
    <col min="6154" max="6400" width="9" style="14"/>
    <col min="6401" max="6401" width="7.375" style="14" customWidth="1"/>
    <col min="6402" max="6402" width="7.25" style="14" customWidth="1"/>
    <col min="6403" max="6408" width="8.125" style="14" customWidth="1"/>
    <col min="6409" max="6409" width="13.375" style="14" customWidth="1"/>
    <col min="6410" max="6656" width="9" style="14"/>
    <col min="6657" max="6657" width="7.375" style="14" customWidth="1"/>
    <col min="6658" max="6658" width="7.25" style="14" customWidth="1"/>
    <col min="6659" max="6664" width="8.125" style="14" customWidth="1"/>
    <col min="6665" max="6665" width="13.375" style="14" customWidth="1"/>
    <col min="6666" max="6912" width="9" style="14"/>
    <col min="6913" max="6913" width="7.375" style="14" customWidth="1"/>
    <col min="6914" max="6914" width="7.25" style="14" customWidth="1"/>
    <col min="6915" max="6920" width="8.125" style="14" customWidth="1"/>
    <col min="6921" max="6921" width="13.375" style="14" customWidth="1"/>
    <col min="6922" max="7168" width="9" style="14"/>
    <col min="7169" max="7169" width="7.375" style="14" customWidth="1"/>
    <col min="7170" max="7170" width="7.25" style="14" customWidth="1"/>
    <col min="7171" max="7176" width="8.125" style="14" customWidth="1"/>
    <col min="7177" max="7177" width="13.375" style="14" customWidth="1"/>
    <col min="7178" max="7424" width="9" style="14"/>
    <col min="7425" max="7425" width="7.375" style="14" customWidth="1"/>
    <col min="7426" max="7426" width="7.25" style="14" customWidth="1"/>
    <col min="7427" max="7432" width="8.125" style="14" customWidth="1"/>
    <col min="7433" max="7433" width="13.375" style="14" customWidth="1"/>
    <col min="7434" max="7680" width="9" style="14"/>
    <col min="7681" max="7681" width="7.375" style="14" customWidth="1"/>
    <col min="7682" max="7682" width="7.25" style="14" customWidth="1"/>
    <col min="7683" max="7688" width="8.125" style="14" customWidth="1"/>
    <col min="7689" max="7689" width="13.375" style="14" customWidth="1"/>
    <col min="7690" max="7936" width="9" style="14"/>
    <col min="7937" max="7937" width="7.375" style="14" customWidth="1"/>
    <col min="7938" max="7938" width="7.25" style="14" customWidth="1"/>
    <col min="7939" max="7944" width="8.125" style="14" customWidth="1"/>
    <col min="7945" max="7945" width="13.375" style="14" customWidth="1"/>
    <col min="7946" max="8192" width="9" style="14"/>
    <col min="8193" max="8193" width="7.375" style="14" customWidth="1"/>
    <col min="8194" max="8194" width="7.25" style="14" customWidth="1"/>
    <col min="8195" max="8200" width="8.125" style="14" customWidth="1"/>
    <col min="8201" max="8201" width="13.375" style="14" customWidth="1"/>
    <col min="8202" max="8448" width="9" style="14"/>
    <col min="8449" max="8449" width="7.375" style="14" customWidth="1"/>
    <col min="8450" max="8450" width="7.25" style="14" customWidth="1"/>
    <col min="8451" max="8456" width="8.125" style="14" customWidth="1"/>
    <col min="8457" max="8457" width="13.375" style="14" customWidth="1"/>
    <col min="8458" max="8704" width="9" style="14"/>
    <col min="8705" max="8705" width="7.375" style="14" customWidth="1"/>
    <col min="8706" max="8706" width="7.25" style="14" customWidth="1"/>
    <col min="8707" max="8712" width="8.125" style="14" customWidth="1"/>
    <col min="8713" max="8713" width="13.375" style="14" customWidth="1"/>
    <col min="8714" max="8960" width="9" style="14"/>
    <col min="8961" max="8961" width="7.375" style="14" customWidth="1"/>
    <col min="8962" max="8962" width="7.25" style="14" customWidth="1"/>
    <col min="8963" max="8968" width="8.125" style="14" customWidth="1"/>
    <col min="8969" max="8969" width="13.375" style="14" customWidth="1"/>
    <col min="8970" max="9216" width="9" style="14"/>
    <col min="9217" max="9217" width="7.375" style="14" customWidth="1"/>
    <col min="9218" max="9218" width="7.25" style="14" customWidth="1"/>
    <col min="9219" max="9224" width="8.125" style="14" customWidth="1"/>
    <col min="9225" max="9225" width="13.375" style="14" customWidth="1"/>
    <col min="9226" max="9472" width="9" style="14"/>
    <col min="9473" max="9473" width="7.375" style="14" customWidth="1"/>
    <col min="9474" max="9474" width="7.25" style="14" customWidth="1"/>
    <col min="9475" max="9480" width="8.125" style="14" customWidth="1"/>
    <col min="9481" max="9481" width="13.375" style="14" customWidth="1"/>
    <col min="9482" max="9728" width="9" style="14"/>
    <col min="9729" max="9729" width="7.375" style="14" customWidth="1"/>
    <col min="9730" max="9730" width="7.25" style="14" customWidth="1"/>
    <col min="9731" max="9736" width="8.125" style="14" customWidth="1"/>
    <col min="9737" max="9737" width="13.375" style="14" customWidth="1"/>
    <col min="9738" max="9984" width="9" style="14"/>
    <col min="9985" max="9985" width="7.375" style="14" customWidth="1"/>
    <col min="9986" max="9986" width="7.25" style="14" customWidth="1"/>
    <col min="9987" max="9992" width="8.125" style="14" customWidth="1"/>
    <col min="9993" max="9993" width="13.375" style="14" customWidth="1"/>
    <col min="9994" max="10240" width="9" style="14"/>
    <col min="10241" max="10241" width="7.375" style="14" customWidth="1"/>
    <col min="10242" max="10242" width="7.25" style="14" customWidth="1"/>
    <col min="10243" max="10248" width="8.125" style="14" customWidth="1"/>
    <col min="10249" max="10249" width="13.375" style="14" customWidth="1"/>
    <col min="10250" max="10496" width="9" style="14"/>
    <col min="10497" max="10497" width="7.375" style="14" customWidth="1"/>
    <col min="10498" max="10498" width="7.25" style="14" customWidth="1"/>
    <col min="10499" max="10504" width="8.125" style="14" customWidth="1"/>
    <col min="10505" max="10505" width="13.375" style="14" customWidth="1"/>
    <col min="10506" max="10752" width="9" style="14"/>
    <col min="10753" max="10753" width="7.375" style="14" customWidth="1"/>
    <col min="10754" max="10754" width="7.25" style="14" customWidth="1"/>
    <col min="10755" max="10760" width="8.125" style="14" customWidth="1"/>
    <col min="10761" max="10761" width="13.375" style="14" customWidth="1"/>
    <col min="10762" max="11008" width="9" style="14"/>
    <col min="11009" max="11009" width="7.375" style="14" customWidth="1"/>
    <col min="11010" max="11010" width="7.25" style="14" customWidth="1"/>
    <col min="11011" max="11016" width="8.125" style="14" customWidth="1"/>
    <col min="11017" max="11017" width="13.375" style="14" customWidth="1"/>
    <col min="11018" max="11264" width="9" style="14"/>
    <col min="11265" max="11265" width="7.375" style="14" customWidth="1"/>
    <col min="11266" max="11266" width="7.25" style="14" customWidth="1"/>
    <col min="11267" max="11272" width="8.125" style="14" customWidth="1"/>
    <col min="11273" max="11273" width="13.375" style="14" customWidth="1"/>
    <col min="11274" max="11520" width="9" style="14"/>
    <col min="11521" max="11521" width="7.375" style="14" customWidth="1"/>
    <col min="11522" max="11522" width="7.25" style="14" customWidth="1"/>
    <col min="11523" max="11528" width="8.125" style="14" customWidth="1"/>
    <col min="11529" max="11529" width="13.375" style="14" customWidth="1"/>
    <col min="11530" max="11776" width="9" style="14"/>
    <col min="11777" max="11777" width="7.375" style="14" customWidth="1"/>
    <col min="11778" max="11778" width="7.25" style="14" customWidth="1"/>
    <col min="11779" max="11784" width="8.125" style="14" customWidth="1"/>
    <col min="11785" max="11785" width="13.375" style="14" customWidth="1"/>
    <col min="11786" max="12032" width="9" style="14"/>
    <col min="12033" max="12033" width="7.375" style="14" customWidth="1"/>
    <col min="12034" max="12034" width="7.25" style="14" customWidth="1"/>
    <col min="12035" max="12040" width="8.125" style="14" customWidth="1"/>
    <col min="12041" max="12041" width="13.375" style="14" customWidth="1"/>
    <col min="12042" max="12288" width="9" style="14"/>
    <col min="12289" max="12289" width="7.375" style="14" customWidth="1"/>
    <col min="12290" max="12290" width="7.25" style="14" customWidth="1"/>
    <col min="12291" max="12296" width="8.125" style="14" customWidth="1"/>
    <col min="12297" max="12297" width="13.375" style="14" customWidth="1"/>
    <col min="12298" max="12544" width="9" style="14"/>
    <col min="12545" max="12545" width="7.375" style="14" customWidth="1"/>
    <col min="12546" max="12546" width="7.25" style="14" customWidth="1"/>
    <col min="12547" max="12552" width="8.125" style="14" customWidth="1"/>
    <col min="12553" max="12553" width="13.375" style="14" customWidth="1"/>
    <col min="12554" max="12800" width="9" style="14"/>
    <col min="12801" max="12801" width="7.375" style="14" customWidth="1"/>
    <col min="12802" max="12802" width="7.25" style="14" customWidth="1"/>
    <col min="12803" max="12808" width="8.125" style="14" customWidth="1"/>
    <col min="12809" max="12809" width="13.375" style="14" customWidth="1"/>
    <col min="12810" max="13056" width="9" style="14"/>
    <col min="13057" max="13057" width="7.375" style="14" customWidth="1"/>
    <col min="13058" max="13058" width="7.25" style="14" customWidth="1"/>
    <col min="13059" max="13064" width="8.125" style="14" customWidth="1"/>
    <col min="13065" max="13065" width="13.375" style="14" customWidth="1"/>
    <col min="13066" max="13312" width="9" style="14"/>
    <col min="13313" max="13313" width="7.375" style="14" customWidth="1"/>
    <col min="13314" max="13314" width="7.25" style="14" customWidth="1"/>
    <col min="13315" max="13320" width="8.125" style="14" customWidth="1"/>
    <col min="13321" max="13321" width="13.375" style="14" customWidth="1"/>
    <col min="13322" max="13568" width="9" style="14"/>
    <col min="13569" max="13569" width="7.375" style="14" customWidth="1"/>
    <col min="13570" max="13570" width="7.25" style="14" customWidth="1"/>
    <col min="13571" max="13576" width="8.125" style="14" customWidth="1"/>
    <col min="13577" max="13577" width="13.375" style="14" customWidth="1"/>
    <col min="13578" max="13824" width="9" style="14"/>
    <col min="13825" max="13825" width="7.375" style="14" customWidth="1"/>
    <col min="13826" max="13826" width="7.25" style="14" customWidth="1"/>
    <col min="13827" max="13832" width="8.125" style="14" customWidth="1"/>
    <col min="13833" max="13833" width="13.375" style="14" customWidth="1"/>
    <col min="13834" max="14080" width="9" style="14"/>
    <col min="14081" max="14081" width="7.375" style="14" customWidth="1"/>
    <col min="14082" max="14082" width="7.25" style="14" customWidth="1"/>
    <col min="14083" max="14088" width="8.125" style="14" customWidth="1"/>
    <col min="14089" max="14089" width="13.375" style="14" customWidth="1"/>
    <col min="14090" max="14336" width="9" style="14"/>
    <col min="14337" max="14337" width="7.375" style="14" customWidth="1"/>
    <col min="14338" max="14338" width="7.25" style="14" customWidth="1"/>
    <col min="14339" max="14344" width="8.125" style="14" customWidth="1"/>
    <col min="14345" max="14345" width="13.375" style="14" customWidth="1"/>
    <col min="14346" max="14592" width="9" style="14"/>
    <col min="14593" max="14593" width="7.375" style="14" customWidth="1"/>
    <col min="14594" max="14594" width="7.25" style="14" customWidth="1"/>
    <col min="14595" max="14600" width="8.125" style="14" customWidth="1"/>
    <col min="14601" max="14601" width="13.375" style="14" customWidth="1"/>
    <col min="14602" max="14848" width="9" style="14"/>
    <col min="14849" max="14849" width="7.375" style="14" customWidth="1"/>
    <col min="14850" max="14850" width="7.25" style="14" customWidth="1"/>
    <col min="14851" max="14856" width="8.125" style="14" customWidth="1"/>
    <col min="14857" max="14857" width="13.375" style="14" customWidth="1"/>
    <col min="14858" max="15104" width="9" style="14"/>
    <col min="15105" max="15105" width="7.375" style="14" customWidth="1"/>
    <col min="15106" max="15106" width="7.25" style="14" customWidth="1"/>
    <col min="15107" max="15112" width="8.125" style="14" customWidth="1"/>
    <col min="15113" max="15113" width="13.375" style="14" customWidth="1"/>
    <col min="15114" max="15360" width="9" style="14"/>
    <col min="15361" max="15361" width="7.375" style="14" customWidth="1"/>
    <col min="15362" max="15362" width="7.25" style="14" customWidth="1"/>
    <col min="15363" max="15368" width="8.125" style="14" customWidth="1"/>
    <col min="15369" max="15369" width="13.375" style="14" customWidth="1"/>
    <col min="15370" max="15616" width="9" style="14"/>
    <col min="15617" max="15617" width="7.375" style="14" customWidth="1"/>
    <col min="15618" max="15618" width="7.25" style="14" customWidth="1"/>
    <col min="15619" max="15624" width="8.125" style="14" customWidth="1"/>
    <col min="15625" max="15625" width="13.375" style="14" customWidth="1"/>
    <col min="15626" max="15872" width="9" style="14"/>
    <col min="15873" max="15873" width="7.375" style="14" customWidth="1"/>
    <col min="15874" max="15874" width="7.25" style="14" customWidth="1"/>
    <col min="15875" max="15880" width="8.125" style="14" customWidth="1"/>
    <col min="15881" max="15881" width="13.375" style="14" customWidth="1"/>
    <col min="15882" max="16128" width="9" style="14"/>
    <col min="16129" max="16129" width="7.375" style="14" customWidth="1"/>
    <col min="16130" max="16130" width="7.25" style="14" customWidth="1"/>
    <col min="16131" max="16136" width="8.125" style="14" customWidth="1"/>
    <col min="16137" max="16137" width="13.375" style="14" customWidth="1"/>
    <col min="16138" max="16384" width="9" style="14"/>
  </cols>
  <sheetData>
    <row r="1" spans="1:13" ht="20.25" customHeight="1" x14ac:dyDescent="0.2"/>
    <row r="2" spans="1:13" ht="30" customHeight="1" x14ac:dyDescent="0.2">
      <c r="A2" s="310" t="s">
        <v>75</v>
      </c>
      <c r="B2" s="310"/>
      <c r="C2" s="310"/>
      <c r="D2" s="310"/>
      <c r="E2" s="310"/>
      <c r="F2" s="310"/>
      <c r="G2" s="310"/>
      <c r="H2" s="310"/>
      <c r="I2" s="310"/>
    </row>
    <row r="3" spans="1:13" ht="20.25" customHeight="1" x14ac:dyDescent="0.2"/>
    <row r="4" spans="1:13" ht="20.25" customHeight="1" x14ac:dyDescent="0.2"/>
    <row r="5" spans="1:13" s="15" customFormat="1" ht="30" customHeight="1" x14ac:dyDescent="0.15">
      <c r="A5" s="260" t="s">
        <v>76</v>
      </c>
      <c r="B5" s="262"/>
      <c r="C5" s="262" t="s">
        <v>77</v>
      </c>
      <c r="D5" s="262" t="s">
        <v>78</v>
      </c>
      <c r="E5" s="262" t="s">
        <v>79</v>
      </c>
      <c r="F5" s="311" t="s">
        <v>80</v>
      </c>
      <c r="G5" s="262" t="s">
        <v>81</v>
      </c>
      <c r="H5" s="262" t="s">
        <v>82</v>
      </c>
      <c r="I5" s="264" t="s">
        <v>83</v>
      </c>
    </row>
    <row r="6" spans="1:13" s="15" customFormat="1" ht="30" customHeight="1" x14ac:dyDescent="0.15">
      <c r="A6" s="59" t="s">
        <v>84</v>
      </c>
      <c r="B6" s="60" t="s">
        <v>85</v>
      </c>
      <c r="C6" s="263"/>
      <c r="D6" s="263"/>
      <c r="E6" s="263"/>
      <c r="F6" s="263"/>
      <c r="G6" s="263"/>
      <c r="H6" s="263"/>
      <c r="I6" s="265"/>
    </row>
    <row r="7" spans="1:13" ht="30" customHeight="1" x14ac:dyDescent="0.2">
      <c r="A7" s="54">
        <v>2019</v>
      </c>
      <c r="B7" s="55">
        <v>6</v>
      </c>
      <c r="C7" s="55">
        <v>30</v>
      </c>
      <c r="D7" s="55">
        <v>5</v>
      </c>
      <c r="E7" s="55">
        <v>5</v>
      </c>
      <c r="F7" s="55">
        <v>1</v>
      </c>
      <c r="G7" s="55">
        <f>SUM(D7:F7)</f>
        <v>11</v>
      </c>
      <c r="H7" s="55">
        <f>C7-G7</f>
        <v>19</v>
      </c>
      <c r="I7" s="56" t="s">
        <v>101</v>
      </c>
    </row>
    <row r="8" spans="1:13" ht="30" customHeight="1" x14ac:dyDescent="0.2">
      <c r="A8" s="54"/>
      <c r="B8" s="55">
        <v>7</v>
      </c>
      <c r="C8" s="55">
        <v>31</v>
      </c>
      <c r="D8" s="55">
        <v>4</v>
      </c>
      <c r="E8" s="55">
        <v>4</v>
      </c>
      <c r="F8" s="55"/>
      <c r="G8" s="55">
        <f t="shared" ref="G8:G21" si="0">SUM(D8:F8)</f>
        <v>8</v>
      </c>
      <c r="H8" s="55">
        <f t="shared" ref="H8:H21" si="1">C8-G8</f>
        <v>23</v>
      </c>
      <c r="I8" s="56"/>
    </row>
    <row r="9" spans="1:13" ht="30" customHeight="1" x14ac:dyDescent="0.2">
      <c r="A9" s="54"/>
      <c r="B9" s="55">
        <v>8</v>
      </c>
      <c r="C9" s="55">
        <v>31</v>
      </c>
      <c r="D9" s="55">
        <v>4</v>
      </c>
      <c r="E9" s="55">
        <v>5</v>
      </c>
      <c r="F9" s="55">
        <v>1</v>
      </c>
      <c r="G9" s="55">
        <f t="shared" si="0"/>
        <v>10</v>
      </c>
      <c r="H9" s="55">
        <f t="shared" si="1"/>
        <v>21</v>
      </c>
      <c r="I9" s="56" t="s">
        <v>102</v>
      </c>
    </row>
    <row r="10" spans="1:13" ht="30" customHeight="1" x14ac:dyDescent="0.2">
      <c r="A10" s="54"/>
      <c r="B10" s="55">
        <v>9</v>
      </c>
      <c r="C10" s="55">
        <v>30</v>
      </c>
      <c r="D10" s="55">
        <v>5</v>
      </c>
      <c r="E10" s="55">
        <v>4</v>
      </c>
      <c r="F10" s="55">
        <v>2</v>
      </c>
      <c r="G10" s="55">
        <f t="shared" si="0"/>
        <v>11</v>
      </c>
      <c r="H10" s="55">
        <f t="shared" si="1"/>
        <v>19</v>
      </c>
      <c r="I10" s="56" t="s">
        <v>103</v>
      </c>
    </row>
    <row r="11" spans="1:13" ht="30" customHeight="1" x14ac:dyDescent="0.2">
      <c r="A11" s="54"/>
      <c r="B11" s="55">
        <v>10</v>
      </c>
      <c r="C11" s="55">
        <v>31</v>
      </c>
      <c r="D11" s="55">
        <v>4</v>
      </c>
      <c r="E11" s="55">
        <v>4</v>
      </c>
      <c r="F11" s="55">
        <v>2</v>
      </c>
      <c r="G11" s="55">
        <f t="shared" si="0"/>
        <v>10</v>
      </c>
      <c r="H11" s="55">
        <f t="shared" si="1"/>
        <v>21</v>
      </c>
      <c r="I11" s="56" t="s">
        <v>104</v>
      </c>
      <c r="L11" s="14">
        <f>105/2</f>
        <v>52.5</v>
      </c>
      <c r="M11" s="14">
        <f>+L11*4.34</f>
        <v>227.85</v>
      </c>
    </row>
    <row r="12" spans="1:13" ht="30" customHeight="1" x14ac:dyDescent="0.2">
      <c r="A12" s="54"/>
      <c r="B12" s="55">
        <v>11</v>
      </c>
      <c r="C12" s="55">
        <v>30</v>
      </c>
      <c r="D12" s="55">
        <v>4</v>
      </c>
      <c r="E12" s="55">
        <v>5</v>
      </c>
      <c r="F12" s="55"/>
      <c r="G12" s="55">
        <f t="shared" si="0"/>
        <v>9</v>
      </c>
      <c r="H12" s="55">
        <f t="shared" si="1"/>
        <v>21</v>
      </c>
      <c r="I12" s="56"/>
      <c r="L12" s="14">
        <v>60.82</v>
      </c>
    </row>
    <row r="13" spans="1:13" ht="30" customHeight="1" x14ac:dyDescent="0.2">
      <c r="A13" s="54"/>
      <c r="B13" s="55">
        <v>12</v>
      </c>
      <c r="C13" s="55">
        <v>31</v>
      </c>
      <c r="D13" s="55">
        <v>5</v>
      </c>
      <c r="E13" s="55">
        <v>4</v>
      </c>
      <c r="F13" s="55">
        <v>1</v>
      </c>
      <c r="G13" s="55">
        <f t="shared" si="0"/>
        <v>10</v>
      </c>
      <c r="H13" s="55">
        <f t="shared" si="1"/>
        <v>21</v>
      </c>
      <c r="I13" s="56" t="s">
        <v>105</v>
      </c>
    </row>
    <row r="14" spans="1:13" ht="30" customHeight="1" x14ac:dyDescent="0.2">
      <c r="A14" s="54">
        <v>2020</v>
      </c>
      <c r="B14" s="55">
        <v>1</v>
      </c>
      <c r="C14" s="55">
        <v>31</v>
      </c>
      <c r="D14" s="55">
        <v>4</v>
      </c>
      <c r="E14" s="55">
        <v>4</v>
      </c>
      <c r="F14" s="55">
        <v>3</v>
      </c>
      <c r="G14" s="55">
        <f t="shared" si="0"/>
        <v>11</v>
      </c>
      <c r="H14" s="55">
        <f t="shared" si="1"/>
        <v>20</v>
      </c>
      <c r="I14" s="56" t="s">
        <v>106</v>
      </c>
    </row>
    <row r="15" spans="1:13" ht="30" customHeight="1" x14ac:dyDescent="0.2">
      <c r="A15" s="54"/>
      <c r="B15" s="55">
        <v>2</v>
      </c>
      <c r="C15" s="55">
        <v>29</v>
      </c>
      <c r="D15" s="55">
        <v>4</v>
      </c>
      <c r="E15" s="55">
        <v>5</v>
      </c>
      <c r="F15" s="55"/>
      <c r="G15" s="55">
        <f t="shared" si="0"/>
        <v>9</v>
      </c>
      <c r="H15" s="55">
        <f t="shared" si="1"/>
        <v>20</v>
      </c>
      <c r="I15" s="56"/>
      <c r="K15" s="14">
        <f>+K16*7*5</f>
        <v>144.08333333333331</v>
      </c>
    </row>
    <row r="16" spans="1:13" ht="30" customHeight="1" x14ac:dyDescent="0.2">
      <c r="A16" s="54"/>
      <c r="B16" s="55">
        <v>3</v>
      </c>
      <c r="C16" s="55">
        <v>31</v>
      </c>
      <c r="D16" s="55">
        <v>5</v>
      </c>
      <c r="E16" s="55">
        <v>4</v>
      </c>
      <c r="F16" s="55"/>
      <c r="G16" s="55">
        <f t="shared" si="0"/>
        <v>9</v>
      </c>
      <c r="H16" s="55">
        <f t="shared" si="1"/>
        <v>22</v>
      </c>
      <c r="I16" s="56"/>
      <c r="K16" s="14">
        <f>+K17/5</f>
        <v>4.1166666666666663</v>
      </c>
    </row>
    <row r="17" spans="1:13" ht="30" customHeight="1" x14ac:dyDescent="0.2">
      <c r="A17" s="54"/>
      <c r="B17" s="55">
        <v>4</v>
      </c>
      <c r="C17" s="55">
        <v>30</v>
      </c>
      <c r="D17" s="55">
        <v>4</v>
      </c>
      <c r="E17" s="55">
        <v>4</v>
      </c>
      <c r="F17" s="55">
        <v>2</v>
      </c>
      <c r="G17" s="55">
        <f t="shared" si="0"/>
        <v>10</v>
      </c>
      <c r="H17" s="55">
        <f t="shared" si="1"/>
        <v>20</v>
      </c>
      <c r="I17" s="56" t="s">
        <v>107</v>
      </c>
      <c r="K17" s="14">
        <f>247/12</f>
        <v>20.583333333333332</v>
      </c>
    </row>
    <row r="18" spans="1:13" ht="30" customHeight="1" x14ac:dyDescent="0.2">
      <c r="A18" s="54"/>
      <c r="B18" s="55">
        <v>5</v>
      </c>
      <c r="C18" s="55">
        <v>31</v>
      </c>
      <c r="D18" s="55">
        <v>5</v>
      </c>
      <c r="E18" s="55">
        <v>5</v>
      </c>
      <c r="F18" s="55">
        <v>1</v>
      </c>
      <c r="G18" s="55">
        <f t="shared" si="0"/>
        <v>11</v>
      </c>
      <c r="H18" s="55">
        <f t="shared" si="1"/>
        <v>20</v>
      </c>
      <c r="I18" s="56" t="s">
        <v>108</v>
      </c>
      <c r="K18" s="14">
        <f>247/12*7</f>
        <v>144.08333333333331</v>
      </c>
    </row>
    <row r="19" spans="1:13" ht="30" hidden="1" customHeight="1" x14ac:dyDescent="0.2">
      <c r="A19" s="54"/>
      <c r="B19" s="55">
        <v>6</v>
      </c>
      <c r="C19" s="55"/>
      <c r="D19" s="55"/>
      <c r="E19" s="55"/>
      <c r="F19" s="55"/>
      <c r="G19" s="55">
        <f t="shared" si="0"/>
        <v>0</v>
      </c>
      <c r="H19" s="55">
        <f t="shared" si="1"/>
        <v>0</v>
      </c>
      <c r="I19" s="56"/>
    </row>
    <row r="20" spans="1:13" ht="30" hidden="1" customHeight="1" x14ac:dyDescent="0.2">
      <c r="A20" s="54"/>
      <c r="B20" s="55">
        <v>7</v>
      </c>
      <c r="C20" s="55"/>
      <c r="D20" s="55"/>
      <c r="E20" s="55"/>
      <c r="F20" s="55"/>
      <c r="G20" s="55">
        <f t="shared" si="0"/>
        <v>0</v>
      </c>
      <c r="H20" s="55">
        <f t="shared" si="1"/>
        <v>0</v>
      </c>
      <c r="I20" s="56"/>
    </row>
    <row r="21" spans="1:13" ht="30" hidden="1" customHeight="1" x14ac:dyDescent="0.2">
      <c r="A21" s="54"/>
      <c r="B21" s="55">
        <v>8</v>
      </c>
      <c r="C21" s="55"/>
      <c r="D21" s="55"/>
      <c r="E21" s="55"/>
      <c r="F21" s="55"/>
      <c r="G21" s="55">
        <f t="shared" si="0"/>
        <v>0</v>
      </c>
      <c r="H21" s="55">
        <f t="shared" si="1"/>
        <v>0</v>
      </c>
      <c r="I21" s="56"/>
    </row>
    <row r="22" spans="1:13" ht="30" hidden="1" customHeight="1" x14ac:dyDescent="0.2">
      <c r="A22" s="54"/>
      <c r="B22" s="55">
        <v>9</v>
      </c>
      <c r="C22" s="55"/>
      <c r="D22" s="55"/>
      <c r="E22" s="55"/>
      <c r="F22" s="55"/>
      <c r="G22" s="55">
        <f t="shared" ref="G22:G30" si="2">SUM(D22:F22)</f>
        <v>0</v>
      </c>
      <c r="H22" s="55">
        <f t="shared" ref="H22:H30" si="3">C22-G22</f>
        <v>0</v>
      </c>
      <c r="I22" s="56"/>
    </row>
    <row r="23" spans="1:13" ht="30" hidden="1" customHeight="1" x14ac:dyDescent="0.2">
      <c r="A23" s="54"/>
      <c r="B23" s="55">
        <v>10</v>
      </c>
      <c r="C23" s="55"/>
      <c r="D23" s="55"/>
      <c r="E23" s="55"/>
      <c r="F23" s="55"/>
      <c r="G23" s="55">
        <f t="shared" si="2"/>
        <v>0</v>
      </c>
      <c r="H23" s="55">
        <f t="shared" si="3"/>
        <v>0</v>
      </c>
      <c r="I23" s="56"/>
    </row>
    <row r="24" spans="1:13" ht="30" hidden="1" customHeight="1" x14ac:dyDescent="0.2">
      <c r="A24" s="54"/>
      <c r="B24" s="55">
        <v>11</v>
      </c>
      <c r="C24" s="55"/>
      <c r="D24" s="55"/>
      <c r="E24" s="55"/>
      <c r="F24" s="55"/>
      <c r="G24" s="55">
        <f t="shared" si="2"/>
        <v>0</v>
      </c>
      <c r="H24" s="55">
        <f t="shared" si="3"/>
        <v>0</v>
      </c>
      <c r="I24" s="56"/>
    </row>
    <row r="25" spans="1:13" ht="30" hidden="1" customHeight="1" x14ac:dyDescent="0.2">
      <c r="A25" s="54"/>
      <c r="B25" s="55">
        <v>12</v>
      </c>
      <c r="C25" s="55"/>
      <c r="D25" s="55"/>
      <c r="E25" s="55"/>
      <c r="F25" s="55"/>
      <c r="G25" s="55">
        <f t="shared" si="2"/>
        <v>0</v>
      </c>
      <c r="H25" s="55">
        <f t="shared" si="3"/>
        <v>0</v>
      </c>
      <c r="I25" s="56"/>
    </row>
    <row r="26" spans="1:13" ht="30" hidden="1" customHeight="1" x14ac:dyDescent="0.2">
      <c r="A26" s="54">
        <v>2021</v>
      </c>
      <c r="B26" s="55">
        <v>1</v>
      </c>
      <c r="C26" s="55"/>
      <c r="D26" s="55"/>
      <c r="E26" s="55"/>
      <c r="F26" s="55"/>
      <c r="G26" s="55">
        <f t="shared" si="2"/>
        <v>0</v>
      </c>
      <c r="H26" s="55">
        <f t="shared" si="3"/>
        <v>0</v>
      </c>
      <c r="I26" s="56"/>
    </row>
    <row r="27" spans="1:13" ht="30" hidden="1" customHeight="1" x14ac:dyDescent="0.2">
      <c r="A27" s="54"/>
      <c r="B27" s="55">
        <v>2</v>
      </c>
      <c r="C27" s="55"/>
      <c r="D27" s="55"/>
      <c r="E27" s="55"/>
      <c r="F27" s="55"/>
      <c r="G27" s="55">
        <f t="shared" si="2"/>
        <v>0</v>
      </c>
      <c r="H27" s="55">
        <f t="shared" si="3"/>
        <v>0</v>
      </c>
      <c r="I27" s="56"/>
    </row>
    <row r="28" spans="1:13" ht="30" hidden="1" customHeight="1" x14ac:dyDescent="0.2">
      <c r="A28" s="54"/>
      <c r="B28" s="55">
        <v>3</v>
      </c>
      <c r="C28" s="55"/>
      <c r="D28" s="55"/>
      <c r="E28" s="55"/>
      <c r="F28" s="55"/>
      <c r="G28" s="55">
        <f t="shared" si="2"/>
        <v>0</v>
      </c>
      <c r="H28" s="55">
        <f t="shared" si="3"/>
        <v>0</v>
      </c>
      <c r="I28" s="56"/>
    </row>
    <row r="29" spans="1:13" ht="30" hidden="1" customHeight="1" x14ac:dyDescent="0.2">
      <c r="A29" s="54"/>
      <c r="B29" s="55">
        <v>4</v>
      </c>
      <c r="C29" s="55"/>
      <c r="D29" s="55"/>
      <c r="E29" s="55"/>
      <c r="F29" s="55"/>
      <c r="G29" s="55">
        <f t="shared" si="2"/>
        <v>0</v>
      </c>
      <c r="H29" s="55">
        <f t="shared" si="3"/>
        <v>0</v>
      </c>
      <c r="I29" s="56"/>
    </row>
    <row r="30" spans="1:13" ht="30" hidden="1" customHeight="1" x14ac:dyDescent="0.2">
      <c r="A30" s="54"/>
      <c r="B30" s="55">
        <v>5</v>
      </c>
      <c r="C30" s="55"/>
      <c r="D30" s="55"/>
      <c r="E30" s="55"/>
      <c r="F30" s="55"/>
      <c r="G30" s="55">
        <f t="shared" si="2"/>
        <v>0</v>
      </c>
      <c r="H30" s="55">
        <f t="shared" si="3"/>
        <v>0</v>
      </c>
      <c r="I30" s="56"/>
    </row>
    <row r="31" spans="1:13" ht="30" customHeight="1" x14ac:dyDescent="0.2">
      <c r="A31" s="308" t="s">
        <v>46</v>
      </c>
      <c r="B31" s="309"/>
      <c r="C31" s="57">
        <f t="shared" ref="C31:H31" si="4">SUM(C7:C30)</f>
        <v>366</v>
      </c>
      <c r="D31" s="57">
        <f t="shared" si="4"/>
        <v>53</v>
      </c>
      <c r="E31" s="57">
        <f t="shared" si="4"/>
        <v>53</v>
      </c>
      <c r="F31" s="57">
        <f t="shared" si="4"/>
        <v>13</v>
      </c>
      <c r="G31" s="57">
        <f t="shared" si="4"/>
        <v>119</v>
      </c>
      <c r="H31" s="57">
        <f t="shared" si="4"/>
        <v>247</v>
      </c>
      <c r="I31" s="58"/>
      <c r="K31" s="14">
        <f>247/12*8</f>
        <v>164.66666666666666</v>
      </c>
    </row>
    <row r="32" spans="1:13" ht="27" customHeight="1" x14ac:dyDescent="0.2">
      <c r="A32" s="16" t="s">
        <v>109</v>
      </c>
      <c r="K32" s="14">
        <f>H31/2*7</f>
        <v>864.5</v>
      </c>
      <c r="L32" s="14">
        <f>365/7</f>
        <v>52.142857142857146</v>
      </c>
      <c r="M32" s="14">
        <f>L32/12</f>
        <v>4.3452380952380958</v>
      </c>
    </row>
    <row r="33" ht="14.25" x14ac:dyDescent="0.2"/>
  </sheetData>
  <mergeCells count="10">
    <mergeCell ref="A31:B31"/>
    <mergeCell ref="A2:I2"/>
    <mergeCell ref="A5:B5"/>
    <mergeCell ref="C5:C6"/>
    <mergeCell ref="D5:D6"/>
    <mergeCell ref="E5:E6"/>
    <mergeCell ref="F5:F6"/>
    <mergeCell ref="G5:G6"/>
    <mergeCell ref="H5:H6"/>
    <mergeCell ref="I5:I6"/>
  </mergeCells>
  <phoneticPr fontId="4" type="noConversion"/>
  <pageMargins left="0.75" right="0.75" top="1" bottom="1" header="0.5" footer="0.5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50"/>
  </sheetPr>
  <dimension ref="B1:M135"/>
  <sheetViews>
    <sheetView showGridLines="0" showZeros="0" view="pageBreakPreview" zoomScaleNormal="100" zoomScaleSheetLayoutView="100" workbookViewId="0">
      <pane ySplit="4" topLeftCell="A17" activePane="bottomLeft" state="frozen"/>
      <selection activeCell="J15" sqref="J15"/>
      <selection pane="bottomLeft" activeCell="P31" sqref="P31"/>
    </sheetView>
  </sheetViews>
  <sheetFormatPr defaultRowHeight="13.5" customHeight="1" x14ac:dyDescent="0.15"/>
  <cols>
    <col min="1" max="1" width="3.625" style="17" customWidth="1"/>
    <col min="2" max="2" width="6.625" style="17" customWidth="1"/>
    <col min="3" max="3" width="1.625" style="17" customWidth="1"/>
    <col min="4" max="4" width="29.375" style="17" bestFit="1" customWidth="1"/>
    <col min="5" max="5" width="1.625" style="17" customWidth="1"/>
    <col min="6" max="7" width="17.75" style="17" customWidth="1"/>
    <col min="8" max="10" width="11.625" style="17" hidden="1" customWidth="1"/>
    <col min="11" max="11" width="3.625" style="17" customWidth="1"/>
    <col min="12" max="12" width="19.75" style="17" customWidth="1"/>
    <col min="13" max="13" width="12.75" style="17" bestFit="1" customWidth="1"/>
    <col min="14" max="255" width="9" style="17"/>
    <col min="256" max="256" width="3.625" style="17" customWidth="1"/>
    <col min="257" max="257" width="6.625" style="17" customWidth="1"/>
    <col min="258" max="258" width="1.625" style="17" customWidth="1"/>
    <col min="259" max="259" width="29.375" style="17" bestFit="1" customWidth="1"/>
    <col min="260" max="260" width="1.625" style="17" customWidth="1"/>
    <col min="261" max="261" width="0" style="17" hidden="1" customWidth="1"/>
    <col min="262" max="263" width="17.75" style="17" customWidth="1"/>
    <col min="264" max="266" width="0" style="17" hidden="1" customWidth="1"/>
    <col min="267" max="267" width="3.625" style="17" customWidth="1"/>
    <col min="268" max="268" width="19.75" style="17" customWidth="1"/>
    <col min="269" max="269" width="12.75" style="17" bestFit="1" customWidth="1"/>
    <col min="270" max="511" width="9" style="17"/>
    <col min="512" max="512" width="3.625" style="17" customWidth="1"/>
    <col min="513" max="513" width="6.625" style="17" customWidth="1"/>
    <col min="514" max="514" width="1.625" style="17" customWidth="1"/>
    <col min="515" max="515" width="29.375" style="17" bestFit="1" customWidth="1"/>
    <col min="516" max="516" width="1.625" style="17" customWidth="1"/>
    <col min="517" max="517" width="0" style="17" hidden="1" customWidth="1"/>
    <col min="518" max="519" width="17.75" style="17" customWidth="1"/>
    <col min="520" max="522" width="0" style="17" hidden="1" customWidth="1"/>
    <col min="523" max="523" width="3.625" style="17" customWidth="1"/>
    <col min="524" max="524" width="19.75" style="17" customWidth="1"/>
    <col min="525" max="525" width="12.75" style="17" bestFit="1" customWidth="1"/>
    <col min="526" max="767" width="9" style="17"/>
    <col min="768" max="768" width="3.625" style="17" customWidth="1"/>
    <col min="769" max="769" width="6.625" style="17" customWidth="1"/>
    <col min="770" max="770" width="1.625" style="17" customWidth="1"/>
    <col min="771" max="771" width="29.375" style="17" bestFit="1" customWidth="1"/>
    <col min="772" max="772" width="1.625" style="17" customWidth="1"/>
    <col min="773" max="773" width="0" style="17" hidden="1" customWidth="1"/>
    <col min="774" max="775" width="17.75" style="17" customWidth="1"/>
    <col min="776" max="778" width="0" style="17" hidden="1" customWidth="1"/>
    <col min="779" max="779" width="3.625" style="17" customWidth="1"/>
    <col min="780" max="780" width="19.75" style="17" customWidth="1"/>
    <col min="781" max="781" width="12.75" style="17" bestFit="1" customWidth="1"/>
    <col min="782" max="1023" width="9" style="17"/>
    <col min="1024" max="1024" width="3.625" style="17" customWidth="1"/>
    <col min="1025" max="1025" width="6.625" style="17" customWidth="1"/>
    <col min="1026" max="1026" width="1.625" style="17" customWidth="1"/>
    <col min="1027" max="1027" width="29.375" style="17" bestFit="1" customWidth="1"/>
    <col min="1028" max="1028" width="1.625" style="17" customWidth="1"/>
    <col min="1029" max="1029" width="0" style="17" hidden="1" customWidth="1"/>
    <col min="1030" max="1031" width="17.75" style="17" customWidth="1"/>
    <col min="1032" max="1034" width="0" style="17" hidden="1" customWidth="1"/>
    <col min="1035" max="1035" width="3.625" style="17" customWidth="1"/>
    <col min="1036" max="1036" width="19.75" style="17" customWidth="1"/>
    <col min="1037" max="1037" width="12.75" style="17" bestFit="1" customWidth="1"/>
    <col min="1038" max="1279" width="9" style="17"/>
    <col min="1280" max="1280" width="3.625" style="17" customWidth="1"/>
    <col min="1281" max="1281" width="6.625" style="17" customWidth="1"/>
    <col min="1282" max="1282" width="1.625" style="17" customWidth="1"/>
    <col min="1283" max="1283" width="29.375" style="17" bestFit="1" customWidth="1"/>
    <col min="1284" max="1284" width="1.625" style="17" customWidth="1"/>
    <col min="1285" max="1285" width="0" style="17" hidden="1" customWidth="1"/>
    <col min="1286" max="1287" width="17.75" style="17" customWidth="1"/>
    <col min="1288" max="1290" width="0" style="17" hidden="1" customWidth="1"/>
    <col min="1291" max="1291" width="3.625" style="17" customWidth="1"/>
    <col min="1292" max="1292" width="19.75" style="17" customWidth="1"/>
    <col min="1293" max="1293" width="12.75" style="17" bestFit="1" customWidth="1"/>
    <col min="1294" max="1535" width="9" style="17"/>
    <col min="1536" max="1536" width="3.625" style="17" customWidth="1"/>
    <col min="1537" max="1537" width="6.625" style="17" customWidth="1"/>
    <col min="1538" max="1538" width="1.625" style="17" customWidth="1"/>
    <col min="1539" max="1539" width="29.375" style="17" bestFit="1" customWidth="1"/>
    <col min="1540" max="1540" width="1.625" style="17" customWidth="1"/>
    <col min="1541" max="1541" width="0" style="17" hidden="1" customWidth="1"/>
    <col min="1542" max="1543" width="17.75" style="17" customWidth="1"/>
    <col min="1544" max="1546" width="0" style="17" hidden="1" customWidth="1"/>
    <col min="1547" max="1547" width="3.625" style="17" customWidth="1"/>
    <col min="1548" max="1548" width="19.75" style="17" customWidth="1"/>
    <col min="1549" max="1549" width="12.75" style="17" bestFit="1" customWidth="1"/>
    <col min="1550" max="1791" width="9" style="17"/>
    <col min="1792" max="1792" width="3.625" style="17" customWidth="1"/>
    <col min="1793" max="1793" width="6.625" style="17" customWidth="1"/>
    <col min="1794" max="1794" width="1.625" style="17" customWidth="1"/>
    <col min="1795" max="1795" width="29.375" style="17" bestFit="1" customWidth="1"/>
    <col min="1796" max="1796" width="1.625" style="17" customWidth="1"/>
    <col min="1797" max="1797" width="0" style="17" hidden="1" customWidth="1"/>
    <col min="1798" max="1799" width="17.75" style="17" customWidth="1"/>
    <col min="1800" max="1802" width="0" style="17" hidden="1" customWidth="1"/>
    <col min="1803" max="1803" width="3.625" style="17" customWidth="1"/>
    <col min="1804" max="1804" width="19.75" style="17" customWidth="1"/>
    <col min="1805" max="1805" width="12.75" style="17" bestFit="1" customWidth="1"/>
    <col min="1806" max="2047" width="9" style="17"/>
    <col min="2048" max="2048" width="3.625" style="17" customWidth="1"/>
    <col min="2049" max="2049" width="6.625" style="17" customWidth="1"/>
    <col min="2050" max="2050" width="1.625" style="17" customWidth="1"/>
    <col min="2051" max="2051" width="29.375" style="17" bestFit="1" customWidth="1"/>
    <col min="2052" max="2052" width="1.625" style="17" customWidth="1"/>
    <col min="2053" max="2053" width="0" style="17" hidden="1" customWidth="1"/>
    <col min="2054" max="2055" width="17.75" style="17" customWidth="1"/>
    <col min="2056" max="2058" width="0" style="17" hidden="1" customWidth="1"/>
    <col min="2059" max="2059" width="3.625" style="17" customWidth="1"/>
    <col min="2060" max="2060" width="19.75" style="17" customWidth="1"/>
    <col min="2061" max="2061" width="12.75" style="17" bestFit="1" customWidth="1"/>
    <col min="2062" max="2303" width="9" style="17"/>
    <col min="2304" max="2304" width="3.625" style="17" customWidth="1"/>
    <col min="2305" max="2305" width="6.625" style="17" customWidth="1"/>
    <col min="2306" max="2306" width="1.625" style="17" customWidth="1"/>
    <col min="2307" max="2307" width="29.375" style="17" bestFit="1" customWidth="1"/>
    <col min="2308" max="2308" width="1.625" style="17" customWidth="1"/>
    <col min="2309" max="2309" width="0" style="17" hidden="1" customWidth="1"/>
    <col min="2310" max="2311" width="17.75" style="17" customWidth="1"/>
    <col min="2312" max="2314" width="0" style="17" hidden="1" customWidth="1"/>
    <col min="2315" max="2315" width="3.625" style="17" customWidth="1"/>
    <col min="2316" max="2316" width="19.75" style="17" customWidth="1"/>
    <col min="2317" max="2317" width="12.75" style="17" bestFit="1" customWidth="1"/>
    <col min="2318" max="2559" width="9" style="17"/>
    <col min="2560" max="2560" width="3.625" style="17" customWidth="1"/>
    <col min="2561" max="2561" width="6.625" style="17" customWidth="1"/>
    <col min="2562" max="2562" width="1.625" style="17" customWidth="1"/>
    <col min="2563" max="2563" width="29.375" style="17" bestFit="1" customWidth="1"/>
    <col min="2564" max="2564" width="1.625" style="17" customWidth="1"/>
    <col min="2565" max="2565" width="0" style="17" hidden="1" customWidth="1"/>
    <col min="2566" max="2567" width="17.75" style="17" customWidth="1"/>
    <col min="2568" max="2570" width="0" style="17" hidden="1" customWidth="1"/>
    <col min="2571" max="2571" width="3.625" style="17" customWidth="1"/>
    <col min="2572" max="2572" width="19.75" style="17" customWidth="1"/>
    <col min="2573" max="2573" width="12.75" style="17" bestFit="1" customWidth="1"/>
    <col min="2574" max="2815" width="9" style="17"/>
    <col min="2816" max="2816" width="3.625" style="17" customWidth="1"/>
    <col min="2817" max="2817" width="6.625" style="17" customWidth="1"/>
    <col min="2818" max="2818" width="1.625" style="17" customWidth="1"/>
    <col min="2819" max="2819" width="29.375" style="17" bestFit="1" customWidth="1"/>
    <col min="2820" max="2820" width="1.625" style="17" customWidth="1"/>
    <col min="2821" max="2821" width="0" style="17" hidden="1" customWidth="1"/>
    <col min="2822" max="2823" width="17.75" style="17" customWidth="1"/>
    <col min="2824" max="2826" width="0" style="17" hidden="1" customWidth="1"/>
    <col min="2827" max="2827" width="3.625" style="17" customWidth="1"/>
    <col min="2828" max="2828" width="19.75" style="17" customWidth="1"/>
    <col min="2829" max="2829" width="12.75" style="17" bestFit="1" customWidth="1"/>
    <col min="2830" max="3071" width="9" style="17"/>
    <col min="3072" max="3072" width="3.625" style="17" customWidth="1"/>
    <col min="3073" max="3073" width="6.625" style="17" customWidth="1"/>
    <col min="3074" max="3074" width="1.625" style="17" customWidth="1"/>
    <col min="3075" max="3075" width="29.375" style="17" bestFit="1" customWidth="1"/>
    <col min="3076" max="3076" width="1.625" style="17" customWidth="1"/>
    <col min="3077" max="3077" width="0" style="17" hidden="1" customWidth="1"/>
    <col min="3078" max="3079" width="17.75" style="17" customWidth="1"/>
    <col min="3080" max="3082" width="0" style="17" hidden="1" customWidth="1"/>
    <col min="3083" max="3083" width="3.625" style="17" customWidth="1"/>
    <col min="3084" max="3084" width="19.75" style="17" customWidth="1"/>
    <col min="3085" max="3085" width="12.75" style="17" bestFit="1" customWidth="1"/>
    <col min="3086" max="3327" width="9" style="17"/>
    <col min="3328" max="3328" width="3.625" style="17" customWidth="1"/>
    <col min="3329" max="3329" width="6.625" style="17" customWidth="1"/>
    <col min="3330" max="3330" width="1.625" style="17" customWidth="1"/>
    <col min="3331" max="3331" width="29.375" style="17" bestFit="1" customWidth="1"/>
    <col min="3332" max="3332" width="1.625" style="17" customWidth="1"/>
    <col min="3333" max="3333" width="0" style="17" hidden="1" customWidth="1"/>
    <col min="3334" max="3335" width="17.75" style="17" customWidth="1"/>
    <col min="3336" max="3338" width="0" style="17" hidden="1" customWidth="1"/>
    <col min="3339" max="3339" width="3.625" style="17" customWidth="1"/>
    <col min="3340" max="3340" width="19.75" style="17" customWidth="1"/>
    <col min="3341" max="3341" width="12.75" style="17" bestFit="1" customWidth="1"/>
    <col min="3342" max="3583" width="9" style="17"/>
    <col min="3584" max="3584" width="3.625" style="17" customWidth="1"/>
    <col min="3585" max="3585" width="6.625" style="17" customWidth="1"/>
    <col min="3586" max="3586" width="1.625" style="17" customWidth="1"/>
    <col min="3587" max="3587" width="29.375" style="17" bestFit="1" customWidth="1"/>
    <col min="3588" max="3588" width="1.625" style="17" customWidth="1"/>
    <col min="3589" max="3589" width="0" style="17" hidden="1" customWidth="1"/>
    <col min="3590" max="3591" width="17.75" style="17" customWidth="1"/>
    <col min="3592" max="3594" width="0" style="17" hidden="1" customWidth="1"/>
    <col min="3595" max="3595" width="3.625" style="17" customWidth="1"/>
    <col min="3596" max="3596" width="19.75" style="17" customWidth="1"/>
    <col min="3597" max="3597" width="12.75" style="17" bestFit="1" customWidth="1"/>
    <col min="3598" max="3839" width="9" style="17"/>
    <col min="3840" max="3840" width="3.625" style="17" customWidth="1"/>
    <col min="3841" max="3841" width="6.625" style="17" customWidth="1"/>
    <col min="3842" max="3842" width="1.625" style="17" customWidth="1"/>
    <col min="3843" max="3843" width="29.375" style="17" bestFit="1" customWidth="1"/>
    <col min="3844" max="3844" width="1.625" style="17" customWidth="1"/>
    <col min="3845" max="3845" width="0" style="17" hidden="1" customWidth="1"/>
    <col min="3846" max="3847" width="17.75" style="17" customWidth="1"/>
    <col min="3848" max="3850" width="0" style="17" hidden="1" customWidth="1"/>
    <col min="3851" max="3851" width="3.625" style="17" customWidth="1"/>
    <col min="3852" max="3852" width="19.75" style="17" customWidth="1"/>
    <col min="3853" max="3853" width="12.75" style="17" bestFit="1" customWidth="1"/>
    <col min="3854" max="4095" width="9" style="17"/>
    <col min="4096" max="4096" width="3.625" style="17" customWidth="1"/>
    <col min="4097" max="4097" width="6.625" style="17" customWidth="1"/>
    <col min="4098" max="4098" width="1.625" style="17" customWidth="1"/>
    <col min="4099" max="4099" width="29.375" style="17" bestFit="1" customWidth="1"/>
    <col min="4100" max="4100" width="1.625" style="17" customWidth="1"/>
    <col min="4101" max="4101" width="0" style="17" hidden="1" customWidth="1"/>
    <col min="4102" max="4103" width="17.75" style="17" customWidth="1"/>
    <col min="4104" max="4106" width="0" style="17" hidden="1" customWidth="1"/>
    <col min="4107" max="4107" width="3.625" style="17" customWidth="1"/>
    <col min="4108" max="4108" width="19.75" style="17" customWidth="1"/>
    <col min="4109" max="4109" width="12.75" style="17" bestFit="1" customWidth="1"/>
    <col min="4110" max="4351" width="9" style="17"/>
    <col min="4352" max="4352" width="3.625" style="17" customWidth="1"/>
    <col min="4353" max="4353" width="6.625" style="17" customWidth="1"/>
    <col min="4354" max="4354" width="1.625" style="17" customWidth="1"/>
    <col min="4355" max="4355" width="29.375" style="17" bestFit="1" customWidth="1"/>
    <col min="4356" max="4356" width="1.625" style="17" customWidth="1"/>
    <col min="4357" max="4357" width="0" style="17" hidden="1" customWidth="1"/>
    <col min="4358" max="4359" width="17.75" style="17" customWidth="1"/>
    <col min="4360" max="4362" width="0" style="17" hidden="1" customWidth="1"/>
    <col min="4363" max="4363" width="3.625" style="17" customWidth="1"/>
    <col min="4364" max="4364" width="19.75" style="17" customWidth="1"/>
    <col min="4365" max="4365" width="12.75" style="17" bestFit="1" customWidth="1"/>
    <col min="4366" max="4607" width="9" style="17"/>
    <col min="4608" max="4608" width="3.625" style="17" customWidth="1"/>
    <col min="4609" max="4609" width="6.625" style="17" customWidth="1"/>
    <col min="4610" max="4610" width="1.625" style="17" customWidth="1"/>
    <col min="4611" max="4611" width="29.375" style="17" bestFit="1" customWidth="1"/>
    <col min="4612" max="4612" width="1.625" style="17" customWidth="1"/>
    <col min="4613" max="4613" width="0" style="17" hidden="1" customWidth="1"/>
    <col min="4614" max="4615" width="17.75" style="17" customWidth="1"/>
    <col min="4616" max="4618" width="0" style="17" hidden="1" customWidth="1"/>
    <col min="4619" max="4619" width="3.625" style="17" customWidth="1"/>
    <col min="4620" max="4620" width="19.75" style="17" customWidth="1"/>
    <col min="4621" max="4621" width="12.75" style="17" bestFit="1" customWidth="1"/>
    <col min="4622" max="4863" width="9" style="17"/>
    <col min="4864" max="4864" width="3.625" style="17" customWidth="1"/>
    <col min="4865" max="4865" width="6.625" style="17" customWidth="1"/>
    <col min="4866" max="4866" width="1.625" style="17" customWidth="1"/>
    <col min="4867" max="4867" width="29.375" style="17" bestFit="1" customWidth="1"/>
    <col min="4868" max="4868" width="1.625" style="17" customWidth="1"/>
    <col min="4869" max="4869" width="0" style="17" hidden="1" customWidth="1"/>
    <col min="4870" max="4871" width="17.75" style="17" customWidth="1"/>
    <col min="4872" max="4874" width="0" style="17" hidden="1" customWidth="1"/>
    <col min="4875" max="4875" width="3.625" style="17" customWidth="1"/>
    <col min="4876" max="4876" width="19.75" style="17" customWidth="1"/>
    <col min="4877" max="4877" width="12.75" style="17" bestFit="1" customWidth="1"/>
    <col min="4878" max="5119" width="9" style="17"/>
    <col min="5120" max="5120" width="3.625" style="17" customWidth="1"/>
    <col min="5121" max="5121" width="6.625" style="17" customWidth="1"/>
    <col min="5122" max="5122" width="1.625" style="17" customWidth="1"/>
    <col min="5123" max="5123" width="29.375" style="17" bestFit="1" customWidth="1"/>
    <col min="5124" max="5124" width="1.625" style="17" customWidth="1"/>
    <col min="5125" max="5125" width="0" style="17" hidden="1" customWidth="1"/>
    <col min="5126" max="5127" width="17.75" style="17" customWidth="1"/>
    <col min="5128" max="5130" width="0" style="17" hidden="1" customWidth="1"/>
    <col min="5131" max="5131" width="3.625" style="17" customWidth="1"/>
    <col min="5132" max="5132" width="19.75" style="17" customWidth="1"/>
    <col min="5133" max="5133" width="12.75" style="17" bestFit="1" customWidth="1"/>
    <col min="5134" max="5375" width="9" style="17"/>
    <col min="5376" max="5376" width="3.625" style="17" customWidth="1"/>
    <col min="5377" max="5377" width="6.625" style="17" customWidth="1"/>
    <col min="5378" max="5378" width="1.625" style="17" customWidth="1"/>
    <col min="5379" max="5379" width="29.375" style="17" bestFit="1" customWidth="1"/>
    <col min="5380" max="5380" width="1.625" style="17" customWidth="1"/>
    <col min="5381" max="5381" width="0" style="17" hidden="1" customWidth="1"/>
    <col min="5382" max="5383" width="17.75" style="17" customWidth="1"/>
    <col min="5384" max="5386" width="0" style="17" hidden="1" customWidth="1"/>
    <col min="5387" max="5387" width="3.625" style="17" customWidth="1"/>
    <col min="5388" max="5388" width="19.75" style="17" customWidth="1"/>
    <col min="5389" max="5389" width="12.75" style="17" bestFit="1" customWidth="1"/>
    <col min="5390" max="5631" width="9" style="17"/>
    <col min="5632" max="5632" width="3.625" style="17" customWidth="1"/>
    <col min="5633" max="5633" width="6.625" style="17" customWidth="1"/>
    <col min="5634" max="5634" width="1.625" style="17" customWidth="1"/>
    <col min="5635" max="5635" width="29.375" style="17" bestFit="1" customWidth="1"/>
    <col min="5636" max="5636" width="1.625" style="17" customWidth="1"/>
    <col min="5637" max="5637" width="0" style="17" hidden="1" customWidth="1"/>
    <col min="5638" max="5639" width="17.75" style="17" customWidth="1"/>
    <col min="5640" max="5642" width="0" style="17" hidden="1" customWidth="1"/>
    <col min="5643" max="5643" width="3.625" style="17" customWidth="1"/>
    <col min="5644" max="5644" width="19.75" style="17" customWidth="1"/>
    <col min="5645" max="5645" width="12.75" style="17" bestFit="1" customWidth="1"/>
    <col min="5646" max="5887" width="9" style="17"/>
    <col min="5888" max="5888" width="3.625" style="17" customWidth="1"/>
    <col min="5889" max="5889" width="6.625" style="17" customWidth="1"/>
    <col min="5890" max="5890" width="1.625" style="17" customWidth="1"/>
    <col min="5891" max="5891" width="29.375" style="17" bestFit="1" customWidth="1"/>
    <col min="5892" max="5892" width="1.625" style="17" customWidth="1"/>
    <col min="5893" max="5893" width="0" style="17" hidden="1" customWidth="1"/>
    <col min="5894" max="5895" width="17.75" style="17" customWidth="1"/>
    <col min="5896" max="5898" width="0" style="17" hidden="1" customWidth="1"/>
    <col min="5899" max="5899" width="3.625" style="17" customWidth="1"/>
    <col min="5900" max="5900" width="19.75" style="17" customWidth="1"/>
    <col min="5901" max="5901" width="12.75" style="17" bestFit="1" customWidth="1"/>
    <col min="5902" max="6143" width="9" style="17"/>
    <col min="6144" max="6144" width="3.625" style="17" customWidth="1"/>
    <col min="6145" max="6145" width="6.625" style="17" customWidth="1"/>
    <col min="6146" max="6146" width="1.625" style="17" customWidth="1"/>
    <col min="6147" max="6147" width="29.375" style="17" bestFit="1" customWidth="1"/>
    <col min="6148" max="6148" width="1.625" style="17" customWidth="1"/>
    <col min="6149" max="6149" width="0" style="17" hidden="1" customWidth="1"/>
    <col min="6150" max="6151" width="17.75" style="17" customWidth="1"/>
    <col min="6152" max="6154" width="0" style="17" hidden="1" customWidth="1"/>
    <col min="6155" max="6155" width="3.625" style="17" customWidth="1"/>
    <col min="6156" max="6156" width="19.75" style="17" customWidth="1"/>
    <col min="6157" max="6157" width="12.75" style="17" bestFit="1" customWidth="1"/>
    <col min="6158" max="6399" width="9" style="17"/>
    <col min="6400" max="6400" width="3.625" style="17" customWidth="1"/>
    <col min="6401" max="6401" width="6.625" style="17" customWidth="1"/>
    <col min="6402" max="6402" width="1.625" style="17" customWidth="1"/>
    <col min="6403" max="6403" width="29.375" style="17" bestFit="1" customWidth="1"/>
    <col min="6404" max="6404" width="1.625" style="17" customWidth="1"/>
    <col min="6405" max="6405" width="0" style="17" hidden="1" customWidth="1"/>
    <col min="6406" max="6407" width="17.75" style="17" customWidth="1"/>
    <col min="6408" max="6410" width="0" style="17" hidden="1" customWidth="1"/>
    <col min="6411" max="6411" width="3.625" style="17" customWidth="1"/>
    <col min="6412" max="6412" width="19.75" style="17" customWidth="1"/>
    <col min="6413" max="6413" width="12.75" style="17" bestFit="1" customWidth="1"/>
    <col min="6414" max="6655" width="9" style="17"/>
    <col min="6656" max="6656" width="3.625" style="17" customWidth="1"/>
    <col min="6657" max="6657" width="6.625" style="17" customWidth="1"/>
    <col min="6658" max="6658" width="1.625" style="17" customWidth="1"/>
    <col min="6659" max="6659" width="29.375" style="17" bestFit="1" customWidth="1"/>
    <col min="6660" max="6660" width="1.625" style="17" customWidth="1"/>
    <col min="6661" max="6661" width="0" style="17" hidden="1" customWidth="1"/>
    <col min="6662" max="6663" width="17.75" style="17" customWidth="1"/>
    <col min="6664" max="6666" width="0" style="17" hidden="1" customWidth="1"/>
    <col min="6667" max="6667" width="3.625" style="17" customWidth="1"/>
    <col min="6668" max="6668" width="19.75" style="17" customWidth="1"/>
    <col min="6669" max="6669" width="12.75" style="17" bestFit="1" customWidth="1"/>
    <col min="6670" max="6911" width="9" style="17"/>
    <col min="6912" max="6912" width="3.625" style="17" customWidth="1"/>
    <col min="6913" max="6913" width="6.625" style="17" customWidth="1"/>
    <col min="6914" max="6914" width="1.625" style="17" customWidth="1"/>
    <col min="6915" max="6915" width="29.375" style="17" bestFit="1" customWidth="1"/>
    <col min="6916" max="6916" width="1.625" style="17" customWidth="1"/>
    <col min="6917" max="6917" width="0" style="17" hidden="1" customWidth="1"/>
    <col min="6918" max="6919" width="17.75" style="17" customWidth="1"/>
    <col min="6920" max="6922" width="0" style="17" hidden="1" customWidth="1"/>
    <col min="6923" max="6923" width="3.625" style="17" customWidth="1"/>
    <col min="6924" max="6924" width="19.75" style="17" customWidth="1"/>
    <col min="6925" max="6925" width="12.75" style="17" bestFit="1" customWidth="1"/>
    <col min="6926" max="7167" width="9" style="17"/>
    <col min="7168" max="7168" width="3.625" style="17" customWidth="1"/>
    <col min="7169" max="7169" width="6.625" style="17" customWidth="1"/>
    <col min="7170" max="7170" width="1.625" style="17" customWidth="1"/>
    <col min="7171" max="7171" width="29.375" style="17" bestFit="1" customWidth="1"/>
    <col min="7172" max="7172" width="1.625" style="17" customWidth="1"/>
    <col min="7173" max="7173" width="0" style="17" hidden="1" customWidth="1"/>
    <col min="7174" max="7175" width="17.75" style="17" customWidth="1"/>
    <col min="7176" max="7178" width="0" style="17" hidden="1" customWidth="1"/>
    <col min="7179" max="7179" width="3.625" style="17" customWidth="1"/>
    <col min="7180" max="7180" width="19.75" style="17" customWidth="1"/>
    <col min="7181" max="7181" width="12.75" style="17" bestFit="1" customWidth="1"/>
    <col min="7182" max="7423" width="9" style="17"/>
    <col min="7424" max="7424" width="3.625" style="17" customWidth="1"/>
    <col min="7425" max="7425" width="6.625" style="17" customWidth="1"/>
    <col min="7426" max="7426" width="1.625" style="17" customWidth="1"/>
    <col min="7427" max="7427" width="29.375" style="17" bestFit="1" customWidth="1"/>
    <col min="7428" max="7428" width="1.625" style="17" customWidth="1"/>
    <col min="7429" max="7429" width="0" style="17" hidden="1" customWidth="1"/>
    <col min="7430" max="7431" width="17.75" style="17" customWidth="1"/>
    <col min="7432" max="7434" width="0" style="17" hidden="1" customWidth="1"/>
    <col min="7435" max="7435" width="3.625" style="17" customWidth="1"/>
    <col min="7436" max="7436" width="19.75" style="17" customWidth="1"/>
    <col min="7437" max="7437" width="12.75" style="17" bestFit="1" customWidth="1"/>
    <col min="7438" max="7679" width="9" style="17"/>
    <col min="7680" max="7680" width="3.625" style="17" customWidth="1"/>
    <col min="7681" max="7681" width="6.625" style="17" customWidth="1"/>
    <col min="7682" max="7682" width="1.625" style="17" customWidth="1"/>
    <col min="7683" max="7683" width="29.375" style="17" bestFit="1" customWidth="1"/>
    <col min="7684" max="7684" width="1.625" style="17" customWidth="1"/>
    <col min="7685" max="7685" width="0" style="17" hidden="1" customWidth="1"/>
    <col min="7686" max="7687" width="17.75" style="17" customWidth="1"/>
    <col min="7688" max="7690" width="0" style="17" hidden="1" customWidth="1"/>
    <col min="7691" max="7691" width="3.625" style="17" customWidth="1"/>
    <col min="7692" max="7692" width="19.75" style="17" customWidth="1"/>
    <col min="7693" max="7693" width="12.75" style="17" bestFit="1" customWidth="1"/>
    <col min="7694" max="7935" width="9" style="17"/>
    <col min="7936" max="7936" width="3.625" style="17" customWidth="1"/>
    <col min="7937" max="7937" width="6.625" style="17" customWidth="1"/>
    <col min="7938" max="7938" width="1.625" style="17" customWidth="1"/>
    <col min="7939" max="7939" width="29.375" style="17" bestFit="1" customWidth="1"/>
    <col min="7940" max="7940" width="1.625" style="17" customWidth="1"/>
    <col min="7941" max="7941" width="0" style="17" hidden="1" customWidth="1"/>
    <col min="7942" max="7943" width="17.75" style="17" customWidth="1"/>
    <col min="7944" max="7946" width="0" style="17" hidden="1" customWidth="1"/>
    <col min="7947" max="7947" width="3.625" style="17" customWidth="1"/>
    <col min="7948" max="7948" width="19.75" style="17" customWidth="1"/>
    <col min="7949" max="7949" width="12.75" style="17" bestFit="1" customWidth="1"/>
    <col min="7950" max="8191" width="9" style="17"/>
    <col min="8192" max="8192" width="3.625" style="17" customWidth="1"/>
    <col min="8193" max="8193" width="6.625" style="17" customWidth="1"/>
    <col min="8194" max="8194" width="1.625" style="17" customWidth="1"/>
    <col min="8195" max="8195" width="29.375" style="17" bestFit="1" customWidth="1"/>
    <col min="8196" max="8196" width="1.625" style="17" customWidth="1"/>
    <col min="8197" max="8197" width="0" style="17" hidden="1" customWidth="1"/>
    <col min="8198" max="8199" width="17.75" style="17" customWidth="1"/>
    <col min="8200" max="8202" width="0" style="17" hidden="1" customWidth="1"/>
    <col min="8203" max="8203" width="3.625" style="17" customWidth="1"/>
    <col min="8204" max="8204" width="19.75" style="17" customWidth="1"/>
    <col min="8205" max="8205" width="12.75" style="17" bestFit="1" customWidth="1"/>
    <col min="8206" max="8447" width="9" style="17"/>
    <col min="8448" max="8448" width="3.625" style="17" customWidth="1"/>
    <col min="8449" max="8449" width="6.625" style="17" customWidth="1"/>
    <col min="8450" max="8450" width="1.625" style="17" customWidth="1"/>
    <col min="8451" max="8451" width="29.375" style="17" bestFit="1" customWidth="1"/>
    <col min="8452" max="8452" width="1.625" style="17" customWidth="1"/>
    <col min="8453" max="8453" width="0" style="17" hidden="1" customWidth="1"/>
    <col min="8454" max="8455" width="17.75" style="17" customWidth="1"/>
    <col min="8456" max="8458" width="0" style="17" hidden="1" customWidth="1"/>
    <col min="8459" max="8459" width="3.625" style="17" customWidth="1"/>
    <col min="8460" max="8460" width="19.75" style="17" customWidth="1"/>
    <col min="8461" max="8461" width="12.75" style="17" bestFit="1" customWidth="1"/>
    <col min="8462" max="8703" width="9" style="17"/>
    <col min="8704" max="8704" width="3.625" style="17" customWidth="1"/>
    <col min="8705" max="8705" width="6.625" style="17" customWidth="1"/>
    <col min="8706" max="8706" width="1.625" style="17" customWidth="1"/>
    <col min="8707" max="8707" width="29.375" style="17" bestFit="1" customWidth="1"/>
    <col min="8708" max="8708" width="1.625" style="17" customWidth="1"/>
    <col min="8709" max="8709" width="0" style="17" hidden="1" customWidth="1"/>
    <col min="8710" max="8711" width="17.75" style="17" customWidth="1"/>
    <col min="8712" max="8714" width="0" style="17" hidden="1" customWidth="1"/>
    <col min="8715" max="8715" width="3.625" style="17" customWidth="1"/>
    <col min="8716" max="8716" width="19.75" style="17" customWidth="1"/>
    <col min="8717" max="8717" width="12.75" style="17" bestFit="1" customWidth="1"/>
    <col min="8718" max="8959" width="9" style="17"/>
    <col min="8960" max="8960" width="3.625" style="17" customWidth="1"/>
    <col min="8961" max="8961" width="6.625" style="17" customWidth="1"/>
    <col min="8962" max="8962" width="1.625" style="17" customWidth="1"/>
    <col min="8963" max="8963" width="29.375" style="17" bestFit="1" customWidth="1"/>
    <col min="8964" max="8964" width="1.625" style="17" customWidth="1"/>
    <col min="8965" max="8965" width="0" style="17" hidden="1" customWidth="1"/>
    <col min="8966" max="8967" width="17.75" style="17" customWidth="1"/>
    <col min="8968" max="8970" width="0" style="17" hidden="1" customWidth="1"/>
    <col min="8971" max="8971" width="3.625" style="17" customWidth="1"/>
    <col min="8972" max="8972" width="19.75" style="17" customWidth="1"/>
    <col min="8973" max="8973" width="12.75" style="17" bestFit="1" customWidth="1"/>
    <col min="8974" max="9215" width="9" style="17"/>
    <col min="9216" max="9216" width="3.625" style="17" customWidth="1"/>
    <col min="9217" max="9217" width="6.625" style="17" customWidth="1"/>
    <col min="9218" max="9218" width="1.625" style="17" customWidth="1"/>
    <col min="9219" max="9219" width="29.375" style="17" bestFit="1" customWidth="1"/>
    <col min="9220" max="9220" width="1.625" style="17" customWidth="1"/>
    <col min="9221" max="9221" width="0" style="17" hidden="1" customWidth="1"/>
    <col min="9222" max="9223" width="17.75" style="17" customWidth="1"/>
    <col min="9224" max="9226" width="0" style="17" hidden="1" customWidth="1"/>
    <col min="9227" max="9227" width="3.625" style="17" customWidth="1"/>
    <col min="9228" max="9228" width="19.75" style="17" customWidth="1"/>
    <col min="9229" max="9229" width="12.75" style="17" bestFit="1" customWidth="1"/>
    <col min="9230" max="9471" width="9" style="17"/>
    <col min="9472" max="9472" width="3.625" style="17" customWidth="1"/>
    <col min="9473" max="9473" width="6.625" style="17" customWidth="1"/>
    <col min="9474" max="9474" width="1.625" style="17" customWidth="1"/>
    <col min="9475" max="9475" width="29.375" style="17" bestFit="1" customWidth="1"/>
    <col min="9476" max="9476" width="1.625" style="17" customWidth="1"/>
    <col min="9477" max="9477" width="0" style="17" hidden="1" customWidth="1"/>
    <col min="9478" max="9479" width="17.75" style="17" customWidth="1"/>
    <col min="9480" max="9482" width="0" style="17" hidden="1" customWidth="1"/>
    <col min="9483" max="9483" width="3.625" style="17" customWidth="1"/>
    <col min="9484" max="9484" width="19.75" style="17" customWidth="1"/>
    <col min="9485" max="9485" width="12.75" style="17" bestFit="1" customWidth="1"/>
    <col min="9486" max="9727" width="9" style="17"/>
    <col min="9728" max="9728" width="3.625" style="17" customWidth="1"/>
    <col min="9729" max="9729" width="6.625" style="17" customWidth="1"/>
    <col min="9730" max="9730" width="1.625" style="17" customWidth="1"/>
    <col min="9731" max="9731" width="29.375" style="17" bestFit="1" customWidth="1"/>
    <col min="9732" max="9732" width="1.625" style="17" customWidth="1"/>
    <col min="9733" max="9733" width="0" style="17" hidden="1" customWidth="1"/>
    <col min="9734" max="9735" width="17.75" style="17" customWidth="1"/>
    <col min="9736" max="9738" width="0" style="17" hidden="1" customWidth="1"/>
    <col min="9739" max="9739" width="3.625" style="17" customWidth="1"/>
    <col min="9740" max="9740" width="19.75" style="17" customWidth="1"/>
    <col min="9741" max="9741" width="12.75" style="17" bestFit="1" customWidth="1"/>
    <col min="9742" max="9983" width="9" style="17"/>
    <col min="9984" max="9984" width="3.625" style="17" customWidth="1"/>
    <col min="9985" max="9985" width="6.625" style="17" customWidth="1"/>
    <col min="9986" max="9986" width="1.625" style="17" customWidth="1"/>
    <col min="9987" max="9987" width="29.375" style="17" bestFit="1" customWidth="1"/>
    <col min="9988" max="9988" width="1.625" style="17" customWidth="1"/>
    <col min="9989" max="9989" width="0" style="17" hidden="1" customWidth="1"/>
    <col min="9990" max="9991" width="17.75" style="17" customWidth="1"/>
    <col min="9992" max="9994" width="0" style="17" hidden="1" customWidth="1"/>
    <col min="9995" max="9995" width="3.625" style="17" customWidth="1"/>
    <col min="9996" max="9996" width="19.75" style="17" customWidth="1"/>
    <col min="9997" max="9997" width="12.75" style="17" bestFit="1" customWidth="1"/>
    <col min="9998" max="10239" width="9" style="17"/>
    <col min="10240" max="10240" width="3.625" style="17" customWidth="1"/>
    <col min="10241" max="10241" width="6.625" style="17" customWidth="1"/>
    <col min="10242" max="10242" width="1.625" style="17" customWidth="1"/>
    <col min="10243" max="10243" width="29.375" style="17" bestFit="1" customWidth="1"/>
    <col min="10244" max="10244" width="1.625" style="17" customWidth="1"/>
    <col min="10245" max="10245" width="0" style="17" hidden="1" customWidth="1"/>
    <col min="10246" max="10247" width="17.75" style="17" customWidth="1"/>
    <col min="10248" max="10250" width="0" style="17" hidden="1" customWidth="1"/>
    <col min="10251" max="10251" width="3.625" style="17" customWidth="1"/>
    <col min="10252" max="10252" width="19.75" style="17" customWidth="1"/>
    <col min="10253" max="10253" width="12.75" style="17" bestFit="1" customWidth="1"/>
    <col min="10254" max="10495" width="9" style="17"/>
    <col min="10496" max="10496" width="3.625" style="17" customWidth="1"/>
    <col min="10497" max="10497" width="6.625" style="17" customWidth="1"/>
    <col min="10498" max="10498" width="1.625" style="17" customWidth="1"/>
    <col min="10499" max="10499" width="29.375" style="17" bestFit="1" customWidth="1"/>
    <col min="10500" max="10500" width="1.625" style="17" customWidth="1"/>
    <col min="10501" max="10501" width="0" style="17" hidden="1" customWidth="1"/>
    <col min="10502" max="10503" width="17.75" style="17" customWidth="1"/>
    <col min="10504" max="10506" width="0" style="17" hidden="1" customWidth="1"/>
    <col min="10507" max="10507" width="3.625" style="17" customWidth="1"/>
    <col min="10508" max="10508" width="19.75" style="17" customWidth="1"/>
    <col min="10509" max="10509" width="12.75" style="17" bestFit="1" customWidth="1"/>
    <col min="10510" max="10751" width="9" style="17"/>
    <col min="10752" max="10752" width="3.625" style="17" customWidth="1"/>
    <col min="10753" max="10753" width="6.625" style="17" customWidth="1"/>
    <col min="10754" max="10754" width="1.625" style="17" customWidth="1"/>
    <col min="10755" max="10755" width="29.375" style="17" bestFit="1" customWidth="1"/>
    <col min="10756" max="10756" width="1.625" style="17" customWidth="1"/>
    <col min="10757" max="10757" width="0" style="17" hidden="1" customWidth="1"/>
    <col min="10758" max="10759" width="17.75" style="17" customWidth="1"/>
    <col min="10760" max="10762" width="0" style="17" hidden="1" customWidth="1"/>
    <col min="10763" max="10763" width="3.625" style="17" customWidth="1"/>
    <col min="10764" max="10764" width="19.75" style="17" customWidth="1"/>
    <col min="10765" max="10765" width="12.75" style="17" bestFit="1" customWidth="1"/>
    <col min="10766" max="11007" width="9" style="17"/>
    <col min="11008" max="11008" width="3.625" style="17" customWidth="1"/>
    <col min="11009" max="11009" width="6.625" style="17" customWidth="1"/>
    <col min="11010" max="11010" width="1.625" style="17" customWidth="1"/>
    <col min="11011" max="11011" width="29.375" style="17" bestFit="1" customWidth="1"/>
    <col min="11012" max="11012" width="1.625" style="17" customWidth="1"/>
    <col min="11013" max="11013" width="0" style="17" hidden="1" customWidth="1"/>
    <col min="11014" max="11015" width="17.75" style="17" customWidth="1"/>
    <col min="11016" max="11018" width="0" style="17" hidden="1" customWidth="1"/>
    <col min="11019" max="11019" width="3.625" style="17" customWidth="1"/>
    <col min="11020" max="11020" width="19.75" style="17" customWidth="1"/>
    <col min="11021" max="11021" width="12.75" style="17" bestFit="1" customWidth="1"/>
    <col min="11022" max="11263" width="9" style="17"/>
    <col min="11264" max="11264" width="3.625" style="17" customWidth="1"/>
    <col min="11265" max="11265" width="6.625" style="17" customWidth="1"/>
    <col min="11266" max="11266" width="1.625" style="17" customWidth="1"/>
    <col min="11267" max="11267" width="29.375" style="17" bestFit="1" customWidth="1"/>
    <col min="11268" max="11268" width="1.625" style="17" customWidth="1"/>
    <col min="11269" max="11269" width="0" style="17" hidden="1" customWidth="1"/>
    <col min="11270" max="11271" width="17.75" style="17" customWidth="1"/>
    <col min="11272" max="11274" width="0" style="17" hidden="1" customWidth="1"/>
    <col min="11275" max="11275" width="3.625" style="17" customWidth="1"/>
    <col min="11276" max="11276" width="19.75" style="17" customWidth="1"/>
    <col min="11277" max="11277" width="12.75" style="17" bestFit="1" customWidth="1"/>
    <col min="11278" max="11519" width="9" style="17"/>
    <col min="11520" max="11520" width="3.625" style="17" customWidth="1"/>
    <col min="11521" max="11521" width="6.625" style="17" customWidth="1"/>
    <col min="11522" max="11522" width="1.625" style="17" customWidth="1"/>
    <col min="11523" max="11523" width="29.375" style="17" bestFit="1" customWidth="1"/>
    <col min="11524" max="11524" width="1.625" style="17" customWidth="1"/>
    <col min="11525" max="11525" width="0" style="17" hidden="1" customWidth="1"/>
    <col min="11526" max="11527" width="17.75" style="17" customWidth="1"/>
    <col min="11528" max="11530" width="0" style="17" hidden="1" customWidth="1"/>
    <col min="11531" max="11531" width="3.625" style="17" customWidth="1"/>
    <col min="11532" max="11532" width="19.75" style="17" customWidth="1"/>
    <col min="11533" max="11533" width="12.75" style="17" bestFit="1" customWidth="1"/>
    <col min="11534" max="11775" width="9" style="17"/>
    <col min="11776" max="11776" width="3.625" style="17" customWidth="1"/>
    <col min="11777" max="11777" width="6.625" style="17" customWidth="1"/>
    <col min="11778" max="11778" width="1.625" style="17" customWidth="1"/>
    <col min="11779" max="11779" width="29.375" style="17" bestFit="1" customWidth="1"/>
    <col min="11780" max="11780" width="1.625" style="17" customWidth="1"/>
    <col min="11781" max="11781" width="0" style="17" hidden="1" customWidth="1"/>
    <col min="11782" max="11783" width="17.75" style="17" customWidth="1"/>
    <col min="11784" max="11786" width="0" style="17" hidden="1" customWidth="1"/>
    <col min="11787" max="11787" width="3.625" style="17" customWidth="1"/>
    <col min="11788" max="11788" width="19.75" style="17" customWidth="1"/>
    <col min="11789" max="11789" width="12.75" style="17" bestFit="1" customWidth="1"/>
    <col min="11790" max="12031" width="9" style="17"/>
    <col min="12032" max="12032" width="3.625" style="17" customWidth="1"/>
    <col min="12033" max="12033" width="6.625" style="17" customWidth="1"/>
    <col min="12034" max="12034" width="1.625" style="17" customWidth="1"/>
    <col min="12035" max="12035" width="29.375" style="17" bestFit="1" customWidth="1"/>
    <col min="12036" max="12036" width="1.625" style="17" customWidth="1"/>
    <col min="12037" max="12037" width="0" style="17" hidden="1" customWidth="1"/>
    <col min="12038" max="12039" width="17.75" style="17" customWidth="1"/>
    <col min="12040" max="12042" width="0" style="17" hidden="1" customWidth="1"/>
    <col min="12043" max="12043" width="3.625" style="17" customWidth="1"/>
    <col min="12044" max="12044" width="19.75" style="17" customWidth="1"/>
    <col min="12045" max="12045" width="12.75" style="17" bestFit="1" customWidth="1"/>
    <col min="12046" max="12287" width="9" style="17"/>
    <col min="12288" max="12288" width="3.625" style="17" customWidth="1"/>
    <col min="12289" max="12289" width="6.625" style="17" customWidth="1"/>
    <col min="12290" max="12290" width="1.625" style="17" customWidth="1"/>
    <col min="12291" max="12291" width="29.375" style="17" bestFit="1" customWidth="1"/>
    <col min="12292" max="12292" width="1.625" style="17" customWidth="1"/>
    <col min="12293" max="12293" width="0" style="17" hidden="1" customWidth="1"/>
    <col min="12294" max="12295" width="17.75" style="17" customWidth="1"/>
    <col min="12296" max="12298" width="0" style="17" hidden="1" customWidth="1"/>
    <col min="12299" max="12299" width="3.625" style="17" customWidth="1"/>
    <col min="12300" max="12300" width="19.75" style="17" customWidth="1"/>
    <col min="12301" max="12301" width="12.75" style="17" bestFit="1" customWidth="1"/>
    <col min="12302" max="12543" width="9" style="17"/>
    <col min="12544" max="12544" width="3.625" style="17" customWidth="1"/>
    <col min="12545" max="12545" width="6.625" style="17" customWidth="1"/>
    <col min="12546" max="12546" width="1.625" style="17" customWidth="1"/>
    <col min="12547" max="12547" width="29.375" style="17" bestFit="1" customWidth="1"/>
    <col min="12548" max="12548" width="1.625" style="17" customWidth="1"/>
    <col min="12549" max="12549" width="0" style="17" hidden="1" customWidth="1"/>
    <col min="12550" max="12551" width="17.75" style="17" customWidth="1"/>
    <col min="12552" max="12554" width="0" style="17" hidden="1" customWidth="1"/>
    <col min="12555" max="12555" width="3.625" style="17" customWidth="1"/>
    <col min="12556" max="12556" width="19.75" style="17" customWidth="1"/>
    <col min="12557" max="12557" width="12.75" style="17" bestFit="1" customWidth="1"/>
    <col min="12558" max="12799" width="9" style="17"/>
    <col min="12800" max="12800" width="3.625" style="17" customWidth="1"/>
    <col min="12801" max="12801" width="6.625" style="17" customWidth="1"/>
    <col min="12802" max="12802" width="1.625" style="17" customWidth="1"/>
    <col min="12803" max="12803" width="29.375" style="17" bestFit="1" customWidth="1"/>
    <col min="12804" max="12804" width="1.625" style="17" customWidth="1"/>
    <col min="12805" max="12805" width="0" style="17" hidden="1" customWidth="1"/>
    <col min="12806" max="12807" width="17.75" style="17" customWidth="1"/>
    <col min="12808" max="12810" width="0" style="17" hidden="1" customWidth="1"/>
    <col min="12811" max="12811" width="3.625" style="17" customWidth="1"/>
    <col min="12812" max="12812" width="19.75" style="17" customWidth="1"/>
    <col min="12813" max="12813" width="12.75" style="17" bestFit="1" customWidth="1"/>
    <col min="12814" max="13055" width="9" style="17"/>
    <col min="13056" max="13056" width="3.625" style="17" customWidth="1"/>
    <col min="13057" max="13057" width="6.625" style="17" customWidth="1"/>
    <col min="13058" max="13058" width="1.625" style="17" customWidth="1"/>
    <col min="13059" max="13059" width="29.375" style="17" bestFit="1" customWidth="1"/>
    <col min="13060" max="13060" width="1.625" style="17" customWidth="1"/>
    <col min="13061" max="13061" width="0" style="17" hidden="1" customWidth="1"/>
    <col min="13062" max="13063" width="17.75" style="17" customWidth="1"/>
    <col min="13064" max="13066" width="0" style="17" hidden="1" customWidth="1"/>
    <col min="13067" max="13067" width="3.625" style="17" customWidth="1"/>
    <col min="13068" max="13068" width="19.75" style="17" customWidth="1"/>
    <col min="13069" max="13069" width="12.75" style="17" bestFit="1" customWidth="1"/>
    <col min="13070" max="13311" width="9" style="17"/>
    <col min="13312" max="13312" width="3.625" style="17" customWidth="1"/>
    <col min="13313" max="13313" width="6.625" style="17" customWidth="1"/>
    <col min="13314" max="13314" width="1.625" style="17" customWidth="1"/>
    <col min="13315" max="13315" width="29.375" style="17" bestFit="1" customWidth="1"/>
    <col min="13316" max="13316" width="1.625" style="17" customWidth="1"/>
    <col min="13317" max="13317" width="0" style="17" hidden="1" customWidth="1"/>
    <col min="13318" max="13319" width="17.75" style="17" customWidth="1"/>
    <col min="13320" max="13322" width="0" style="17" hidden="1" customWidth="1"/>
    <col min="13323" max="13323" width="3.625" style="17" customWidth="1"/>
    <col min="13324" max="13324" width="19.75" style="17" customWidth="1"/>
    <col min="13325" max="13325" width="12.75" style="17" bestFit="1" customWidth="1"/>
    <col min="13326" max="13567" width="9" style="17"/>
    <col min="13568" max="13568" width="3.625" style="17" customWidth="1"/>
    <col min="13569" max="13569" width="6.625" style="17" customWidth="1"/>
    <col min="13570" max="13570" width="1.625" style="17" customWidth="1"/>
    <col min="13571" max="13571" width="29.375" style="17" bestFit="1" customWidth="1"/>
    <col min="13572" max="13572" width="1.625" style="17" customWidth="1"/>
    <col min="13573" max="13573" width="0" style="17" hidden="1" customWidth="1"/>
    <col min="13574" max="13575" width="17.75" style="17" customWidth="1"/>
    <col min="13576" max="13578" width="0" style="17" hidden="1" customWidth="1"/>
    <col min="13579" max="13579" width="3.625" style="17" customWidth="1"/>
    <col min="13580" max="13580" width="19.75" style="17" customWidth="1"/>
    <col min="13581" max="13581" width="12.75" style="17" bestFit="1" customWidth="1"/>
    <col min="13582" max="13823" width="9" style="17"/>
    <col min="13824" max="13824" width="3.625" style="17" customWidth="1"/>
    <col min="13825" max="13825" width="6.625" style="17" customWidth="1"/>
    <col min="13826" max="13826" width="1.625" style="17" customWidth="1"/>
    <col min="13827" max="13827" width="29.375" style="17" bestFit="1" customWidth="1"/>
    <col min="13828" max="13828" width="1.625" style="17" customWidth="1"/>
    <col min="13829" max="13829" width="0" style="17" hidden="1" customWidth="1"/>
    <col min="13830" max="13831" width="17.75" style="17" customWidth="1"/>
    <col min="13832" max="13834" width="0" style="17" hidden="1" customWidth="1"/>
    <col min="13835" max="13835" width="3.625" style="17" customWidth="1"/>
    <col min="13836" max="13836" width="19.75" style="17" customWidth="1"/>
    <col min="13837" max="13837" width="12.75" style="17" bestFit="1" customWidth="1"/>
    <col min="13838" max="14079" width="9" style="17"/>
    <col min="14080" max="14080" width="3.625" style="17" customWidth="1"/>
    <col min="14081" max="14081" width="6.625" style="17" customWidth="1"/>
    <col min="14082" max="14082" width="1.625" style="17" customWidth="1"/>
    <col min="14083" max="14083" width="29.375" style="17" bestFit="1" customWidth="1"/>
    <col min="14084" max="14084" width="1.625" style="17" customWidth="1"/>
    <col min="14085" max="14085" width="0" style="17" hidden="1" customWidth="1"/>
    <col min="14086" max="14087" width="17.75" style="17" customWidth="1"/>
    <col min="14088" max="14090" width="0" style="17" hidden="1" customWidth="1"/>
    <col min="14091" max="14091" width="3.625" style="17" customWidth="1"/>
    <col min="14092" max="14092" width="19.75" style="17" customWidth="1"/>
    <col min="14093" max="14093" width="12.75" style="17" bestFit="1" customWidth="1"/>
    <col min="14094" max="14335" width="9" style="17"/>
    <col min="14336" max="14336" width="3.625" style="17" customWidth="1"/>
    <col min="14337" max="14337" width="6.625" style="17" customWidth="1"/>
    <col min="14338" max="14338" width="1.625" style="17" customWidth="1"/>
    <col min="14339" max="14339" width="29.375" style="17" bestFit="1" customWidth="1"/>
    <col min="14340" max="14340" width="1.625" style="17" customWidth="1"/>
    <col min="14341" max="14341" width="0" style="17" hidden="1" customWidth="1"/>
    <col min="14342" max="14343" width="17.75" style="17" customWidth="1"/>
    <col min="14344" max="14346" width="0" style="17" hidden="1" customWidth="1"/>
    <col min="14347" max="14347" width="3.625" style="17" customWidth="1"/>
    <col min="14348" max="14348" width="19.75" style="17" customWidth="1"/>
    <col min="14349" max="14349" width="12.75" style="17" bestFit="1" customWidth="1"/>
    <col min="14350" max="14591" width="9" style="17"/>
    <col min="14592" max="14592" width="3.625" style="17" customWidth="1"/>
    <col min="14593" max="14593" width="6.625" style="17" customWidth="1"/>
    <col min="14594" max="14594" width="1.625" style="17" customWidth="1"/>
    <col min="14595" max="14595" width="29.375" style="17" bestFit="1" customWidth="1"/>
    <col min="14596" max="14596" width="1.625" style="17" customWidth="1"/>
    <col min="14597" max="14597" width="0" style="17" hidden="1" customWidth="1"/>
    <col min="14598" max="14599" width="17.75" style="17" customWidth="1"/>
    <col min="14600" max="14602" width="0" style="17" hidden="1" customWidth="1"/>
    <col min="14603" max="14603" width="3.625" style="17" customWidth="1"/>
    <col min="14604" max="14604" width="19.75" style="17" customWidth="1"/>
    <col min="14605" max="14605" width="12.75" style="17" bestFit="1" customWidth="1"/>
    <col min="14606" max="14847" width="9" style="17"/>
    <col min="14848" max="14848" width="3.625" style="17" customWidth="1"/>
    <col min="14849" max="14849" width="6.625" style="17" customWidth="1"/>
    <col min="14850" max="14850" width="1.625" style="17" customWidth="1"/>
    <col min="14851" max="14851" width="29.375" style="17" bestFit="1" customWidth="1"/>
    <col min="14852" max="14852" width="1.625" style="17" customWidth="1"/>
    <col min="14853" max="14853" width="0" style="17" hidden="1" customWidth="1"/>
    <col min="14854" max="14855" width="17.75" style="17" customWidth="1"/>
    <col min="14856" max="14858" width="0" style="17" hidden="1" customWidth="1"/>
    <col min="14859" max="14859" width="3.625" style="17" customWidth="1"/>
    <col min="14860" max="14860" width="19.75" style="17" customWidth="1"/>
    <col min="14861" max="14861" width="12.75" style="17" bestFit="1" customWidth="1"/>
    <col min="14862" max="15103" width="9" style="17"/>
    <col min="15104" max="15104" width="3.625" style="17" customWidth="1"/>
    <col min="15105" max="15105" width="6.625" style="17" customWidth="1"/>
    <col min="15106" max="15106" width="1.625" style="17" customWidth="1"/>
    <col min="15107" max="15107" width="29.375" style="17" bestFit="1" customWidth="1"/>
    <col min="15108" max="15108" width="1.625" style="17" customWidth="1"/>
    <col min="15109" max="15109" width="0" style="17" hidden="1" customWidth="1"/>
    <col min="15110" max="15111" width="17.75" style="17" customWidth="1"/>
    <col min="15112" max="15114" width="0" style="17" hidden="1" customWidth="1"/>
    <col min="15115" max="15115" width="3.625" style="17" customWidth="1"/>
    <col min="15116" max="15116" width="19.75" style="17" customWidth="1"/>
    <col min="15117" max="15117" width="12.75" style="17" bestFit="1" customWidth="1"/>
    <col min="15118" max="15359" width="9" style="17"/>
    <col min="15360" max="15360" width="3.625" style="17" customWidth="1"/>
    <col min="15361" max="15361" width="6.625" style="17" customWidth="1"/>
    <col min="15362" max="15362" width="1.625" style="17" customWidth="1"/>
    <col min="15363" max="15363" width="29.375" style="17" bestFit="1" customWidth="1"/>
    <col min="15364" max="15364" width="1.625" style="17" customWidth="1"/>
    <col min="15365" max="15365" width="0" style="17" hidden="1" customWidth="1"/>
    <col min="15366" max="15367" width="17.75" style="17" customWidth="1"/>
    <col min="15368" max="15370" width="0" style="17" hidden="1" customWidth="1"/>
    <col min="15371" max="15371" width="3.625" style="17" customWidth="1"/>
    <col min="15372" max="15372" width="19.75" style="17" customWidth="1"/>
    <col min="15373" max="15373" width="12.75" style="17" bestFit="1" customWidth="1"/>
    <col min="15374" max="15615" width="9" style="17"/>
    <col min="15616" max="15616" width="3.625" style="17" customWidth="1"/>
    <col min="15617" max="15617" width="6.625" style="17" customWidth="1"/>
    <col min="15618" max="15618" width="1.625" style="17" customWidth="1"/>
    <col min="15619" max="15619" width="29.375" style="17" bestFit="1" customWidth="1"/>
    <col min="15620" max="15620" width="1.625" style="17" customWidth="1"/>
    <col min="15621" max="15621" width="0" style="17" hidden="1" customWidth="1"/>
    <col min="15622" max="15623" width="17.75" style="17" customWidth="1"/>
    <col min="15624" max="15626" width="0" style="17" hidden="1" customWidth="1"/>
    <col min="15627" max="15627" width="3.625" style="17" customWidth="1"/>
    <col min="15628" max="15628" width="19.75" style="17" customWidth="1"/>
    <col min="15629" max="15629" width="12.75" style="17" bestFit="1" customWidth="1"/>
    <col min="15630" max="15871" width="9" style="17"/>
    <col min="15872" max="15872" width="3.625" style="17" customWidth="1"/>
    <col min="15873" max="15873" width="6.625" style="17" customWidth="1"/>
    <col min="15874" max="15874" width="1.625" style="17" customWidth="1"/>
    <col min="15875" max="15875" width="29.375" style="17" bestFit="1" customWidth="1"/>
    <col min="15876" max="15876" width="1.625" style="17" customWidth="1"/>
    <col min="15877" max="15877" width="0" style="17" hidden="1" customWidth="1"/>
    <col min="15878" max="15879" width="17.75" style="17" customWidth="1"/>
    <col min="15880" max="15882" width="0" style="17" hidden="1" customWidth="1"/>
    <col min="15883" max="15883" width="3.625" style="17" customWidth="1"/>
    <col min="15884" max="15884" width="19.75" style="17" customWidth="1"/>
    <col min="15885" max="15885" width="12.75" style="17" bestFit="1" customWidth="1"/>
    <col min="15886" max="16127" width="9" style="17"/>
    <col min="16128" max="16128" width="3.625" style="17" customWidth="1"/>
    <col min="16129" max="16129" width="6.625" style="17" customWidth="1"/>
    <col min="16130" max="16130" width="1.625" style="17" customWidth="1"/>
    <col min="16131" max="16131" width="29.375" style="17" bestFit="1" customWidth="1"/>
    <col min="16132" max="16132" width="1.625" style="17" customWidth="1"/>
    <col min="16133" max="16133" width="0" style="17" hidden="1" customWidth="1"/>
    <col min="16134" max="16135" width="17.75" style="17" customWidth="1"/>
    <col min="16136" max="16138" width="0" style="17" hidden="1" customWidth="1"/>
    <col min="16139" max="16139" width="3.625" style="17" customWidth="1"/>
    <col min="16140" max="16140" width="19.75" style="17" customWidth="1"/>
    <col min="16141" max="16141" width="12.75" style="17" bestFit="1" customWidth="1"/>
    <col min="16142" max="16384" width="9" style="17"/>
  </cols>
  <sheetData>
    <row r="1" spans="2:13" ht="21" customHeight="1" x14ac:dyDescent="0.15"/>
    <row r="2" spans="2:13" ht="30" customHeight="1" x14ac:dyDescent="0.15">
      <c r="B2" s="269" t="s">
        <v>66</v>
      </c>
      <c r="C2" s="269"/>
      <c r="D2" s="269"/>
      <c r="E2" s="269"/>
      <c r="F2" s="269"/>
      <c r="G2" s="269"/>
      <c r="H2" s="269"/>
      <c r="I2" s="269"/>
      <c r="J2" s="269"/>
    </row>
    <row r="3" spans="2:13" ht="24" customHeight="1" x14ac:dyDescent="0.15">
      <c r="F3" s="3"/>
      <c r="G3" s="3"/>
    </row>
    <row r="4" spans="2:13" s="11" customFormat="1" ht="30.4" customHeight="1" x14ac:dyDescent="0.2">
      <c r="B4" s="70" t="s">
        <v>67</v>
      </c>
      <c r="C4" s="71"/>
      <c r="D4" s="72" t="s">
        <v>68</v>
      </c>
      <c r="E4" s="70"/>
      <c r="F4" s="51" t="s">
        <v>69</v>
      </c>
      <c r="G4" s="71" t="s">
        <v>70</v>
      </c>
      <c r="H4" s="18" t="s">
        <v>71</v>
      </c>
      <c r="I4" s="61" t="s">
        <v>72</v>
      </c>
      <c r="J4" s="45" t="s">
        <v>73</v>
      </c>
      <c r="L4" s="45" t="s">
        <v>68</v>
      </c>
      <c r="M4" s="45" t="str">
        <f>F4</f>
        <v>기본급</v>
      </c>
    </row>
    <row r="5" spans="2:13" s="21" customFormat="1" ht="20.25" customHeight="1" x14ac:dyDescent="0.15">
      <c r="B5" s="63">
        <v>1</v>
      </c>
      <c r="C5" s="73"/>
      <c r="D5" s="74" t="s">
        <v>111</v>
      </c>
      <c r="E5" s="75"/>
      <c r="F5" s="65">
        <v>111366</v>
      </c>
      <c r="G5" s="66"/>
      <c r="H5" s="62">
        <f>ROUNDDOWN(F5/12*4,)</f>
        <v>37122</v>
      </c>
      <c r="I5" s="19">
        <f>ROUNDDOWN(SUM(F5:H5)/12,)</f>
        <v>12374</v>
      </c>
      <c r="J5" s="20">
        <f>ROUNDDOWN((F5+H5+I5)/1,0)</f>
        <v>160862</v>
      </c>
      <c r="K5" s="21" t="s">
        <v>74</v>
      </c>
      <c r="L5" s="12" t="str">
        <f t="shared" ref="L5:L36" si="0">D5</f>
        <v>CAD설계사(기계)</v>
      </c>
      <c r="M5" s="22">
        <f>F5</f>
        <v>111366</v>
      </c>
    </row>
    <row r="6" spans="2:13" s="21" customFormat="1" ht="20.25" customHeight="1" x14ac:dyDescent="0.15">
      <c r="B6" s="63">
        <v>2</v>
      </c>
      <c r="C6" s="73"/>
      <c r="D6" s="74" t="s">
        <v>112</v>
      </c>
      <c r="E6" s="75"/>
      <c r="F6" s="65">
        <v>124211</v>
      </c>
      <c r="G6" s="66"/>
      <c r="H6" s="62">
        <f t="shared" ref="H6:H69" si="1">ROUNDDOWN(F6/12*4,)</f>
        <v>41403</v>
      </c>
      <c r="I6" s="19">
        <f t="shared" ref="I6:I69" si="2">ROUNDDOWN(SUM(F6:H6)/12,)</f>
        <v>13801</v>
      </c>
      <c r="J6" s="20">
        <f t="shared" ref="J6:J69" si="3">ROUNDDOWN((F6+H6+I6)/1,0)</f>
        <v>179415</v>
      </c>
      <c r="K6" s="21" t="s">
        <v>74</v>
      </c>
      <c r="L6" s="12" t="str">
        <f t="shared" si="0"/>
        <v>CAD설계사(회로)</v>
      </c>
      <c r="M6" s="22">
        <f t="shared" ref="M6:M69" si="4">F6</f>
        <v>124211</v>
      </c>
    </row>
    <row r="7" spans="2:13" s="21" customFormat="1" ht="20.25" customHeight="1" x14ac:dyDescent="0.15">
      <c r="B7" s="63">
        <v>6</v>
      </c>
      <c r="C7" s="73"/>
      <c r="D7" s="74" t="s">
        <v>113</v>
      </c>
      <c r="E7" s="75"/>
      <c r="F7" s="65">
        <v>80687</v>
      </c>
      <c r="G7" s="66"/>
      <c r="H7" s="62">
        <f t="shared" si="1"/>
        <v>26895</v>
      </c>
      <c r="I7" s="19">
        <f t="shared" si="2"/>
        <v>8965</v>
      </c>
      <c r="J7" s="20">
        <f t="shared" si="3"/>
        <v>116547</v>
      </c>
      <c r="K7" s="21" t="s">
        <v>74</v>
      </c>
      <c r="L7" s="12" t="str">
        <f t="shared" si="0"/>
        <v>드릴링기조작원</v>
      </c>
      <c r="M7" s="22">
        <f t="shared" si="4"/>
        <v>80687</v>
      </c>
    </row>
    <row r="8" spans="2:13" s="21" customFormat="1" ht="20.25" customHeight="1" x14ac:dyDescent="0.15">
      <c r="B8" s="63">
        <v>7</v>
      </c>
      <c r="C8" s="73"/>
      <c r="D8" s="74" t="s">
        <v>114</v>
      </c>
      <c r="E8" s="75"/>
      <c r="F8" s="65">
        <v>88937</v>
      </c>
      <c r="G8" s="66"/>
      <c r="H8" s="62">
        <f t="shared" si="1"/>
        <v>29645</v>
      </c>
      <c r="I8" s="19">
        <f t="shared" si="2"/>
        <v>9881</v>
      </c>
      <c r="J8" s="20">
        <f t="shared" si="3"/>
        <v>128463</v>
      </c>
      <c r="K8" s="21" t="s">
        <v>74</v>
      </c>
      <c r="L8" s="12" t="str">
        <f t="shared" si="0"/>
        <v>공작기계조작원</v>
      </c>
      <c r="M8" s="22">
        <f t="shared" si="4"/>
        <v>88937</v>
      </c>
    </row>
    <row r="9" spans="2:13" s="21" customFormat="1" ht="20.25" customHeight="1" x14ac:dyDescent="0.15">
      <c r="B9" s="63">
        <v>8</v>
      </c>
      <c r="C9" s="73"/>
      <c r="D9" s="74" t="s">
        <v>115</v>
      </c>
      <c r="E9" s="75"/>
      <c r="F9" s="65"/>
      <c r="G9" s="66"/>
      <c r="H9" s="62">
        <f t="shared" si="1"/>
        <v>0</v>
      </c>
      <c r="I9" s="19">
        <f t="shared" si="2"/>
        <v>0</v>
      </c>
      <c r="J9" s="20">
        <f t="shared" si="3"/>
        <v>0</v>
      </c>
      <c r="K9" s="21" t="s">
        <v>74</v>
      </c>
      <c r="L9" s="12" t="str">
        <f t="shared" si="0"/>
        <v>마킹원</v>
      </c>
      <c r="M9" s="22">
        <f t="shared" si="4"/>
        <v>0</v>
      </c>
    </row>
    <row r="10" spans="2:13" s="21" customFormat="1" ht="20.25" customHeight="1" x14ac:dyDescent="0.15">
      <c r="B10" s="63">
        <v>12</v>
      </c>
      <c r="C10" s="73"/>
      <c r="D10" s="74" t="s">
        <v>116</v>
      </c>
      <c r="E10" s="75"/>
      <c r="F10" s="65">
        <v>84511</v>
      </c>
      <c r="G10" s="66"/>
      <c r="H10" s="62">
        <f t="shared" si="1"/>
        <v>28170</v>
      </c>
      <c r="I10" s="19">
        <f t="shared" si="2"/>
        <v>9390</v>
      </c>
      <c r="J10" s="20">
        <f t="shared" si="3"/>
        <v>122071</v>
      </c>
      <c r="K10" s="21" t="s">
        <v>74</v>
      </c>
      <c r="L10" s="12" t="str">
        <f t="shared" si="0"/>
        <v>절곡원</v>
      </c>
      <c r="M10" s="22">
        <f t="shared" si="4"/>
        <v>84511</v>
      </c>
    </row>
    <row r="11" spans="2:13" s="21" customFormat="1" ht="20.25" customHeight="1" x14ac:dyDescent="0.15">
      <c r="B11" s="63">
        <v>13</v>
      </c>
      <c r="C11" s="73"/>
      <c r="D11" s="74" t="s">
        <v>117</v>
      </c>
      <c r="E11" s="75"/>
      <c r="F11" s="65"/>
      <c r="G11" s="66"/>
      <c r="H11" s="62">
        <f t="shared" si="1"/>
        <v>0</v>
      </c>
      <c r="I11" s="19">
        <f t="shared" si="2"/>
        <v>0</v>
      </c>
      <c r="J11" s="20">
        <f t="shared" si="3"/>
        <v>0</v>
      </c>
      <c r="K11" s="21" t="s">
        <v>74</v>
      </c>
      <c r="L11" s="12" t="str">
        <f t="shared" si="0"/>
        <v>귀금속세공원</v>
      </c>
      <c r="M11" s="22">
        <f t="shared" si="4"/>
        <v>0</v>
      </c>
    </row>
    <row r="12" spans="2:13" s="21" customFormat="1" ht="20.25" customHeight="1" x14ac:dyDescent="0.15">
      <c r="B12" s="63">
        <v>14</v>
      </c>
      <c r="C12" s="73"/>
      <c r="D12" s="74" t="s">
        <v>118</v>
      </c>
      <c r="E12" s="75"/>
      <c r="F12" s="65">
        <v>81229</v>
      </c>
      <c r="G12" s="66"/>
      <c r="H12" s="62">
        <f t="shared" si="1"/>
        <v>27076</v>
      </c>
      <c r="I12" s="19">
        <f t="shared" si="2"/>
        <v>9025</v>
      </c>
      <c r="J12" s="20">
        <f t="shared" si="3"/>
        <v>117330</v>
      </c>
      <c r="K12" s="21" t="s">
        <v>74</v>
      </c>
      <c r="L12" s="12" t="str">
        <f t="shared" si="0"/>
        <v>주물원</v>
      </c>
      <c r="M12" s="22">
        <f t="shared" si="4"/>
        <v>81229</v>
      </c>
    </row>
    <row r="13" spans="2:13" s="21" customFormat="1" ht="20.25" customHeight="1" x14ac:dyDescent="0.15">
      <c r="B13" s="63">
        <v>15</v>
      </c>
      <c r="C13" s="73"/>
      <c r="D13" s="74" t="s">
        <v>119</v>
      </c>
      <c r="E13" s="75"/>
      <c r="F13" s="65">
        <v>81767</v>
      </c>
      <c r="G13" s="66"/>
      <c r="H13" s="62">
        <f t="shared" si="1"/>
        <v>27255</v>
      </c>
      <c r="I13" s="19">
        <f t="shared" si="2"/>
        <v>9085</v>
      </c>
      <c r="J13" s="20">
        <f t="shared" si="3"/>
        <v>118107</v>
      </c>
      <c r="K13" s="21" t="s">
        <v>74</v>
      </c>
      <c r="L13" s="12" t="str">
        <f t="shared" si="0"/>
        <v>단조원</v>
      </c>
      <c r="M13" s="22">
        <f t="shared" si="4"/>
        <v>81767</v>
      </c>
    </row>
    <row r="14" spans="2:13" s="21" customFormat="1" ht="20.25" customHeight="1" x14ac:dyDescent="0.15">
      <c r="B14" s="63">
        <v>16</v>
      </c>
      <c r="C14" s="73"/>
      <c r="D14" s="74" t="s">
        <v>120</v>
      </c>
      <c r="E14" s="75"/>
      <c r="F14" s="65">
        <v>89736</v>
      </c>
      <c r="G14" s="66"/>
      <c r="H14" s="62">
        <f t="shared" si="1"/>
        <v>29912</v>
      </c>
      <c r="I14" s="19">
        <f t="shared" si="2"/>
        <v>9970</v>
      </c>
      <c r="J14" s="20">
        <f t="shared" si="3"/>
        <v>129618</v>
      </c>
      <c r="K14" s="21" t="s">
        <v>74</v>
      </c>
      <c r="L14" s="12" t="str">
        <f t="shared" si="0"/>
        <v>금형원</v>
      </c>
      <c r="M14" s="22">
        <f t="shared" si="4"/>
        <v>89736</v>
      </c>
    </row>
    <row r="15" spans="2:13" s="21" customFormat="1" ht="20.25" customHeight="1" x14ac:dyDescent="0.15">
      <c r="B15" s="63">
        <v>17</v>
      </c>
      <c r="C15" s="73"/>
      <c r="D15" s="74" t="s">
        <v>121</v>
      </c>
      <c r="E15" s="75"/>
      <c r="F15" s="65">
        <v>96375</v>
      </c>
      <c r="G15" s="66"/>
      <c r="H15" s="62">
        <f t="shared" si="1"/>
        <v>32125</v>
      </c>
      <c r="I15" s="19">
        <f t="shared" si="2"/>
        <v>10708</v>
      </c>
      <c r="J15" s="20">
        <f t="shared" si="3"/>
        <v>139208</v>
      </c>
      <c r="K15" s="21" t="s">
        <v>74</v>
      </c>
      <c r="L15" s="12" t="str">
        <f t="shared" si="0"/>
        <v>목형원</v>
      </c>
      <c r="M15" s="22">
        <f t="shared" si="4"/>
        <v>96375</v>
      </c>
    </row>
    <row r="16" spans="2:13" s="21" customFormat="1" ht="20.25" customHeight="1" x14ac:dyDescent="0.15">
      <c r="B16" s="63">
        <v>18</v>
      </c>
      <c r="C16" s="73"/>
      <c r="D16" s="74" t="s">
        <v>122</v>
      </c>
      <c r="E16" s="75"/>
      <c r="F16" s="65">
        <v>76287</v>
      </c>
      <c r="G16" s="66"/>
      <c r="H16" s="62">
        <f t="shared" si="1"/>
        <v>25429</v>
      </c>
      <c r="I16" s="19">
        <f t="shared" si="2"/>
        <v>8476</v>
      </c>
      <c r="J16" s="20">
        <f t="shared" si="3"/>
        <v>110192</v>
      </c>
      <c r="K16" s="21" t="s">
        <v>74</v>
      </c>
      <c r="L16" s="12" t="str">
        <f t="shared" si="0"/>
        <v>조형원</v>
      </c>
      <c r="M16" s="22">
        <f t="shared" si="4"/>
        <v>76287</v>
      </c>
    </row>
    <row r="17" spans="2:13" s="21" customFormat="1" ht="20.25" customHeight="1" x14ac:dyDescent="0.15">
      <c r="B17" s="63">
        <v>19</v>
      </c>
      <c r="C17" s="73"/>
      <c r="D17" s="74" t="s">
        <v>123</v>
      </c>
      <c r="E17" s="75"/>
      <c r="F17" s="65">
        <v>90292</v>
      </c>
      <c r="G17" s="66"/>
      <c r="H17" s="62">
        <f t="shared" si="1"/>
        <v>30097</v>
      </c>
      <c r="I17" s="19">
        <f t="shared" si="2"/>
        <v>10032</v>
      </c>
      <c r="J17" s="20">
        <f t="shared" si="3"/>
        <v>130421</v>
      </c>
      <c r="K17" s="21" t="s">
        <v>74</v>
      </c>
      <c r="L17" s="12" t="str">
        <f t="shared" si="0"/>
        <v>압연원</v>
      </c>
      <c r="M17" s="22">
        <f t="shared" si="4"/>
        <v>90292</v>
      </c>
    </row>
    <row r="18" spans="2:13" s="21" customFormat="1" ht="20.25" customHeight="1" x14ac:dyDescent="0.15">
      <c r="B18" s="63">
        <v>20</v>
      </c>
      <c r="C18" s="73"/>
      <c r="D18" s="74" t="s">
        <v>124</v>
      </c>
      <c r="E18" s="75"/>
      <c r="F18" s="65">
        <v>83525</v>
      </c>
      <c r="G18" s="66"/>
      <c r="H18" s="62">
        <f t="shared" si="1"/>
        <v>27841</v>
      </c>
      <c r="I18" s="19">
        <f t="shared" si="2"/>
        <v>9280</v>
      </c>
      <c r="J18" s="20">
        <f t="shared" si="3"/>
        <v>120646</v>
      </c>
      <c r="K18" s="21" t="s">
        <v>74</v>
      </c>
      <c r="L18" s="12" t="str">
        <f t="shared" si="0"/>
        <v>압출기조작원</v>
      </c>
      <c r="M18" s="22">
        <f t="shared" si="4"/>
        <v>83525</v>
      </c>
    </row>
    <row r="19" spans="2:13" s="21" customFormat="1" ht="20.25" customHeight="1" x14ac:dyDescent="0.15">
      <c r="B19" s="63">
        <v>21</v>
      </c>
      <c r="C19" s="73"/>
      <c r="D19" s="74" t="s">
        <v>125</v>
      </c>
      <c r="E19" s="75"/>
      <c r="F19" s="65">
        <v>80782</v>
      </c>
      <c r="G19" s="66"/>
      <c r="H19" s="62">
        <f t="shared" si="1"/>
        <v>26927</v>
      </c>
      <c r="I19" s="19">
        <f t="shared" si="2"/>
        <v>8975</v>
      </c>
      <c r="J19" s="20">
        <f t="shared" si="3"/>
        <v>116684</v>
      </c>
      <c r="K19" s="21" t="s">
        <v>74</v>
      </c>
      <c r="L19" s="12" t="str">
        <f t="shared" si="0"/>
        <v>열처리원</v>
      </c>
      <c r="M19" s="22">
        <f t="shared" si="4"/>
        <v>80782</v>
      </c>
    </row>
    <row r="20" spans="2:13" s="21" customFormat="1" ht="20.25" customHeight="1" x14ac:dyDescent="0.15">
      <c r="B20" s="63">
        <v>22</v>
      </c>
      <c r="C20" s="73"/>
      <c r="D20" s="74" t="s">
        <v>126</v>
      </c>
      <c r="E20" s="75"/>
      <c r="F20" s="65">
        <v>82661</v>
      </c>
      <c r="G20" s="66"/>
      <c r="H20" s="62">
        <f t="shared" si="1"/>
        <v>27553</v>
      </c>
      <c r="I20" s="19">
        <f t="shared" si="2"/>
        <v>9184</v>
      </c>
      <c r="J20" s="20">
        <f t="shared" si="3"/>
        <v>119398</v>
      </c>
      <c r="K20" s="21" t="s">
        <v>74</v>
      </c>
      <c r="L20" s="12" t="str">
        <f t="shared" si="0"/>
        <v>용해원</v>
      </c>
      <c r="M20" s="22">
        <f t="shared" si="4"/>
        <v>82661</v>
      </c>
    </row>
    <row r="21" spans="2:13" s="21" customFormat="1" ht="20.25" customHeight="1" x14ac:dyDescent="0.15">
      <c r="B21" s="63">
        <v>23</v>
      </c>
      <c r="C21" s="73"/>
      <c r="D21" s="74" t="s">
        <v>127</v>
      </c>
      <c r="E21" s="75"/>
      <c r="F21" s="65">
        <v>88492</v>
      </c>
      <c r="G21" s="66"/>
      <c r="H21" s="62">
        <f t="shared" si="1"/>
        <v>29497</v>
      </c>
      <c r="I21" s="19">
        <f t="shared" si="2"/>
        <v>9832</v>
      </c>
      <c r="J21" s="20">
        <f t="shared" si="3"/>
        <v>127821</v>
      </c>
      <c r="K21" s="21" t="s">
        <v>74</v>
      </c>
      <c r="L21" s="12" t="str">
        <f t="shared" si="0"/>
        <v>인발기조작원</v>
      </c>
      <c r="M21" s="22">
        <f t="shared" si="4"/>
        <v>88492</v>
      </c>
    </row>
    <row r="22" spans="2:13" s="21" customFormat="1" ht="20.25" customHeight="1" x14ac:dyDescent="0.15">
      <c r="B22" s="63">
        <v>24</v>
      </c>
      <c r="C22" s="73"/>
      <c r="D22" s="74" t="s">
        <v>128</v>
      </c>
      <c r="E22" s="75"/>
      <c r="F22" s="65"/>
      <c r="G22" s="66"/>
      <c r="H22" s="62">
        <f t="shared" si="1"/>
        <v>0</v>
      </c>
      <c r="I22" s="19">
        <f t="shared" si="2"/>
        <v>0</v>
      </c>
      <c r="J22" s="20">
        <f t="shared" si="3"/>
        <v>0</v>
      </c>
      <c r="K22" s="21" t="s">
        <v>74</v>
      </c>
      <c r="L22" s="12" t="str">
        <f t="shared" si="0"/>
        <v>태핑기조작원</v>
      </c>
      <c r="M22" s="22">
        <f t="shared" si="4"/>
        <v>0</v>
      </c>
    </row>
    <row r="23" spans="2:13" s="21" customFormat="1" ht="20.25" customHeight="1" x14ac:dyDescent="0.15">
      <c r="B23" s="63">
        <v>25</v>
      </c>
      <c r="C23" s="73"/>
      <c r="D23" s="74" t="s">
        <v>129</v>
      </c>
      <c r="E23" s="75"/>
      <c r="F23" s="65">
        <v>87918</v>
      </c>
      <c r="G23" s="66"/>
      <c r="H23" s="62">
        <f t="shared" si="1"/>
        <v>29306</v>
      </c>
      <c r="I23" s="19">
        <f t="shared" si="2"/>
        <v>9768</v>
      </c>
      <c r="J23" s="20">
        <f t="shared" si="3"/>
        <v>126992</v>
      </c>
      <c r="K23" s="21" t="s">
        <v>74</v>
      </c>
      <c r="L23" s="12" t="str">
        <f t="shared" si="0"/>
        <v>판금원</v>
      </c>
      <c r="M23" s="22">
        <f t="shared" si="4"/>
        <v>87918</v>
      </c>
    </row>
    <row r="24" spans="2:13" s="21" customFormat="1" ht="20.25" customHeight="1" x14ac:dyDescent="0.15">
      <c r="B24" s="63">
        <v>26</v>
      </c>
      <c r="C24" s="73"/>
      <c r="D24" s="74" t="s">
        <v>130</v>
      </c>
      <c r="E24" s="75"/>
      <c r="F24" s="65">
        <v>93181</v>
      </c>
      <c r="G24" s="66"/>
      <c r="H24" s="62">
        <f t="shared" si="1"/>
        <v>31060</v>
      </c>
      <c r="I24" s="19">
        <f t="shared" si="2"/>
        <v>10353</v>
      </c>
      <c r="J24" s="20">
        <f t="shared" si="3"/>
        <v>134594</v>
      </c>
      <c r="K24" s="21" t="s">
        <v>74</v>
      </c>
      <c r="L24" s="12" t="str">
        <f t="shared" si="0"/>
        <v>합금원</v>
      </c>
      <c r="M24" s="22">
        <f t="shared" si="4"/>
        <v>93181</v>
      </c>
    </row>
    <row r="25" spans="2:13" s="21" customFormat="1" ht="20.25" customHeight="1" x14ac:dyDescent="0.15">
      <c r="B25" s="63">
        <v>28</v>
      </c>
      <c r="C25" s="73"/>
      <c r="D25" s="74" t="s">
        <v>131</v>
      </c>
      <c r="E25" s="75"/>
      <c r="F25" s="65">
        <v>75869</v>
      </c>
      <c r="G25" s="66"/>
      <c r="H25" s="62">
        <f t="shared" si="1"/>
        <v>25289</v>
      </c>
      <c r="I25" s="19">
        <f t="shared" si="2"/>
        <v>8429</v>
      </c>
      <c r="J25" s="20">
        <f t="shared" si="3"/>
        <v>109587</v>
      </c>
      <c r="K25" s="21" t="s">
        <v>74</v>
      </c>
      <c r="L25" s="12" t="str">
        <f t="shared" si="0"/>
        <v>다이케스트원</v>
      </c>
      <c r="M25" s="22">
        <f t="shared" si="4"/>
        <v>75869</v>
      </c>
    </row>
    <row r="26" spans="2:13" s="21" customFormat="1" ht="20.25" customHeight="1" x14ac:dyDescent="0.15">
      <c r="B26" s="63">
        <v>30</v>
      </c>
      <c r="C26" s="73"/>
      <c r="D26" s="74" t="s">
        <v>132</v>
      </c>
      <c r="E26" s="75"/>
      <c r="F26" s="65">
        <v>77087</v>
      </c>
      <c r="G26" s="66"/>
      <c r="H26" s="62">
        <f t="shared" si="1"/>
        <v>25695</v>
      </c>
      <c r="I26" s="19">
        <f t="shared" si="2"/>
        <v>8565</v>
      </c>
      <c r="J26" s="20">
        <f t="shared" si="3"/>
        <v>111347</v>
      </c>
      <c r="K26" s="21" t="s">
        <v>74</v>
      </c>
      <c r="L26" s="12" t="str">
        <f t="shared" si="0"/>
        <v>쇠톱기조작원</v>
      </c>
      <c r="M26" s="22">
        <f t="shared" si="4"/>
        <v>77087</v>
      </c>
    </row>
    <row r="27" spans="2:13" s="21" customFormat="1" ht="20.25" customHeight="1" x14ac:dyDescent="0.15">
      <c r="B27" s="63">
        <v>31</v>
      </c>
      <c r="C27" s="73"/>
      <c r="D27" s="74" t="s">
        <v>133</v>
      </c>
      <c r="E27" s="75"/>
      <c r="F27" s="65">
        <v>89870</v>
      </c>
      <c r="G27" s="66"/>
      <c r="H27" s="62">
        <f t="shared" si="1"/>
        <v>29956</v>
      </c>
      <c r="I27" s="19">
        <f t="shared" si="2"/>
        <v>9985</v>
      </c>
      <c r="J27" s="20">
        <f t="shared" si="3"/>
        <v>129811</v>
      </c>
      <c r="K27" s="21" t="s">
        <v>74</v>
      </c>
      <c r="L27" s="12" t="str">
        <f t="shared" si="0"/>
        <v>모형조각기원</v>
      </c>
      <c r="M27" s="22">
        <f t="shared" si="4"/>
        <v>89870</v>
      </c>
    </row>
    <row r="28" spans="2:13" s="21" customFormat="1" ht="20.25" customHeight="1" x14ac:dyDescent="0.15">
      <c r="B28" s="63">
        <v>32</v>
      </c>
      <c r="C28" s="73"/>
      <c r="D28" s="74" t="s">
        <v>134</v>
      </c>
      <c r="E28" s="75"/>
      <c r="F28" s="65">
        <v>88131</v>
      </c>
      <c r="G28" s="66"/>
      <c r="H28" s="62">
        <f t="shared" si="1"/>
        <v>29377</v>
      </c>
      <c r="I28" s="19">
        <f t="shared" si="2"/>
        <v>9792</v>
      </c>
      <c r="J28" s="20">
        <f t="shared" si="3"/>
        <v>127300</v>
      </c>
      <c r="K28" s="21" t="s">
        <v>74</v>
      </c>
      <c r="L28" s="12" t="str">
        <f t="shared" si="0"/>
        <v>절단원</v>
      </c>
      <c r="M28" s="22">
        <f t="shared" si="4"/>
        <v>88131</v>
      </c>
    </row>
    <row r="29" spans="2:13" s="21" customFormat="1" ht="20.25" customHeight="1" x14ac:dyDescent="0.15">
      <c r="B29" s="63">
        <v>34</v>
      </c>
      <c r="C29" s="73"/>
      <c r="D29" s="74" t="s">
        <v>135</v>
      </c>
      <c r="E29" s="75"/>
      <c r="F29" s="65">
        <v>95810</v>
      </c>
      <c r="G29" s="66"/>
      <c r="H29" s="62">
        <f t="shared" si="1"/>
        <v>31936</v>
      </c>
      <c r="I29" s="19">
        <f t="shared" si="2"/>
        <v>10645</v>
      </c>
      <c r="J29" s="20">
        <f t="shared" si="3"/>
        <v>138391</v>
      </c>
      <c r="K29" s="21" t="s">
        <v>74</v>
      </c>
      <c r="L29" s="12" t="str">
        <f t="shared" si="0"/>
        <v>유리절단및재단원</v>
      </c>
      <c r="M29" s="22">
        <f t="shared" si="4"/>
        <v>95810</v>
      </c>
    </row>
    <row r="30" spans="2:13" s="21" customFormat="1" ht="20.25" customHeight="1" x14ac:dyDescent="0.15">
      <c r="B30" s="63">
        <v>35</v>
      </c>
      <c r="C30" s="73"/>
      <c r="D30" s="74" t="s">
        <v>136</v>
      </c>
      <c r="E30" s="75"/>
      <c r="F30" s="65">
        <v>86214</v>
      </c>
      <c r="G30" s="66"/>
      <c r="H30" s="62">
        <f t="shared" si="1"/>
        <v>28738</v>
      </c>
      <c r="I30" s="19">
        <f t="shared" si="2"/>
        <v>9579</v>
      </c>
      <c r="J30" s="20">
        <f t="shared" si="3"/>
        <v>124531</v>
      </c>
      <c r="K30" s="21" t="s">
        <v>74</v>
      </c>
      <c r="L30" s="12" t="str">
        <f t="shared" si="0"/>
        <v>벤딩머쉰조작원</v>
      </c>
      <c r="M30" s="22">
        <f t="shared" si="4"/>
        <v>86214</v>
      </c>
    </row>
    <row r="31" spans="2:13" s="21" customFormat="1" ht="20.25" customHeight="1" x14ac:dyDescent="0.15">
      <c r="B31" s="63">
        <v>36</v>
      </c>
      <c r="C31" s="73"/>
      <c r="D31" s="74" t="s">
        <v>137</v>
      </c>
      <c r="E31" s="75"/>
      <c r="F31" s="65">
        <v>93156</v>
      </c>
      <c r="G31" s="66"/>
      <c r="H31" s="62">
        <f t="shared" si="1"/>
        <v>31052</v>
      </c>
      <c r="I31" s="19">
        <f t="shared" si="2"/>
        <v>10350</v>
      </c>
      <c r="J31" s="20">
        <f t="shared" si="3"/>
        <v>134558</v>
      </c>
      <c r="K31" s="21" t="s">
        <v>74</v>
      </c>
      <c r="L31" s="12" t="str">
        <f t="shared" si="0"/>
        <v>금속교정원</v>
      </c>
      <c r="M31" s="22">
        <f t="shared" si="4"/>
        <v>93156</v>
      </c>
    </row>
    <row r="32" spans="2:13" s="21" customFormat="1" ht="20.25" customHeight="1" x14ac:dyDescent="0.15">
      <c r="B32" s="63">
        <v>37</v>
      </c>
      <c r="C32" s="73"/>
      <c r="D32" s="74" t="s">
        <v>138</v>
      </c>
      <c r="E32" s="75"/>
      <c r="F32" s="65">
        <v>84632</v>
      </c>
      <c r="G32" s="66"/>
      <c r="H32" s="62">
        <f t="shared" si="1"/>
        <v>28210</v>
      </c>
      <c r="I32" s="19">
        <f t="shared" si="2"/>
        <v>9403</v>
      </c>
      <c r="J32" s="20">
        <f t="shared" si="3"/>
        <v>122245</v>
      </c>
      <c r="K32" s="21" t="s">
        <v>74</v>
      </c>
      <c r="L32" s="12" t="str">
        <f t="shared" si="0"/>
        <v>선반원</v>
      </c>
      <c r="M32" s="22">
        <f t="shared" si="4"/>
        <v>84632</v>
      </c>
    </row>
    <row r="33" spans="2:13" s="21" customFormat="1" ht="20.25" customHeight="1" x14ac:dyDescent="0.15">
      <c r="B33" s="63">
        <v>38</v>
      </c>
      <c r="C33" s="73"/>
      <c r="D33" s="74" t="s">
        <v>139</v>
      </c>
      <c r="E33" s="75"/>
      <c r="F33" s="65">
        <v>78123</v>
      </c>
      <c r="G33" s="66"/>
      <c r="H33" s="62">
        <f t="shared" si="1"/>
        <v>26041</v>
      </c>
      <c r="I33" s="19">
        <f t="shared" si="2"/>
        <v>8680</v>
      </c>
      <c r="J33" s="20">
        <f t="shared" si="3"/>
        <v>112844</v>
      </c>
      <c r="K33" s="21" t="s">
        <v>74</v>
      </c>
      <c r="L33" s="12" t="str">
        <f t="shared" si="0"/>
        <v>프레나기조작원</v>
      </c>
      <c r="M33" s="22">
        <f t="shared" si="4"/>
        <v>78123</v>
      </c>
    </row>
    <row r="34" spans="2:13" s="21" customFormat="1" ht="20.25" customHeight="1" x14ac:dyDescent="0.15">
      <c r="B34" s="63">
        <v>39</v>
      </c>
      <c r="C34" s="73"/>
      <c r="D34" s="74" t="s">
        <v>140</v>
      </c>
      <c r="E34" s="75"/>
      <c r="F34" s="65">
        <v>89253</v>
      </c>
      <c r="G34" s="66"/>
      <c r="H34" s="62">
        <f t="shared" si="1"/>
        <v>29751</v>
      </c>
      <c r="I34" s="19">
        <f t="shared" si="2"/>
        <v>9917</v>
      </c>
      <c r="J34" s="20">
        <f t="shared" si="3"/>
        <v>128921</v>
      </c>
      <c r="K34" s="21" t="s">
        <v>74</v>
      </c>
      <c r="L34" s="12" t="str">
        <f t="shared" si="0"/>
        <v>레이저광선원</v>
      </c>
      <c r="M34" s="22">
        <f t="shared" si="4"/>
        <v>89253</v>
      </c>
    </row>
    <row r="35" spans="2:13" s="21" customFormat="1" ht="20.25" customHeight="1" x14ac:dyDescent="0.15">
      <c r="B35" s="63">
        <v>40</v>
      </c>
      <c r="C35" s="73"/>
      <c r="D35" s="74" t="s">
        <v>141</v>
      </c>
      <c r="E35" s="75"/>
      <c r="F35" s="65">
        <v>92839</v>
      </c>
      <c r="G35" s="66"/>
      <c r="H35" s="62">
        <f t="shared" si="1"/>
        <v>30946</v>
      </c>
      <c r="I35" s="19">
        <f t="shared" si="2"/>
        <v>10315</v>
      </c>
      <c r="J35" s="20">
        <f t="shared" si="3"/>
        <v>134100</v>
      </c>
      <c r="K35" s="21" t="s">
        <v>74</v>
      </c>
      <c r="L35" s="12" t="str">
        <f t="shared" si="0"/>
        <v>일반화학원</v>
      </c>
      <c r="M35" s="22">
        <f t="shared" si="4"/>
        <v>92839</v>
      </c>
    </row>
    <row r="36" spans="2:13" s="21" customFormat="1" ht="20.25" customHeight="1" x14ac:dyDescent="0.15">
      <c r="B36" s="63">
        <v>41</v>
      </c>
      <c r="C36" s="73"/>
      <c r="D36" s="74" t="s">
        <v>142</v>
      </c>
      <c r="E36" s="75"/>
      <c r="F36" s="65">
        <v>75978</v>
      </c>
      <c r="G36" s="66"/>
      <c r="H36" s="62">
        <f t="shared" si="1"/>
        <v>25326</v>
      </c>
      <c r="I36" s="19">
        <f t="shared" si="2"/>
        <v>8442</v>
      </c>
      <c r="J36" s="20">
        <f t="shared" si="3"/>
        <v>109746</v>
      </c>
      <c r="K36" s="21" t="s">
        <v>74</v>
      </c>
      <c r="L36" s="12" t="str">
        <f t="shared" si="0"/>
        <v>요업원</v>
      </c>
      <c r="M36" s="22">
        <f t="shared" si="4"/>
        <v>75978</v>
      </c>
    </row>
    <row r="37" spans="2:13" s="21" customFormat="1" ht="20.25" customHeight="1" x14ac:dyDescent="0.15">
      <c r="B37" s="63">
        <v>42</v>
      </c>
      <c r="C37" s="73"/>
      <c r="D37" s="74" t="s">
        <v>143</v>
      </c>
      <c r="E37" s="75"/>
      <c r="F37" s="65">
        <v>86717</v>
      </c>
      <c r="G37" s="66"/>
      <c r="H37" s="62">
        <f t="shared" si="1"/>
        <v>28905</v>
      </c>
      <c r="I37" s="19">
        <f t="shared" si="2"/>
        <v>9635</v>
      </c>
      <c r="J37" s="20">
        <f t="shared" si="3"/>
        <v>125257</v>
      </c>
      <c r="K37" s="21" t="s">
        <v>74</v>
      </c>
      <c r="L37" s="12" t="str">
        <f t="shared" ref="L37:L68" si="5">D37</f>
        <v>합성수지피막원</v>
      </c>
      <c r="M37" s="22">
        <f t="shared" si="4"/>
        <v>86717</v>
      </c>
    </row>
    <row r="38" spans="2:13" s="21" customFormat="1" ht="20.25" customHeight="1" x14ac:dyDescent="0.15">
      <c r="B38" s="63">
        <v>43</v>
      </c>
      <c r="C38" s="73"/>
      <c r="D38" s="74" t="s">
        <v>144</v>
      </c>
      <c r="E38" s="75"/>
      <c r="F38" s="65">
        <v>77888</v>
      </c>
      <c r="G38" s="66"/>
      <c r="H38" s="62">
        <f t="shared" si="1"/>
        <v>25962</v>
      </c>
      <c r="I38" s="19">
        <f t="shared" si="2"/>
        <v>8654</v>
      </c>
      <c r="J38" s="20">
        <f t="shared" si="3"/>
        <v>112504</v>
      </c>
      <c r="K38" s="21" t="s">
        <v>74</v>
      </c>
      <c r="L38" s="12" t="str">
        <f t="shared" si="5"/>
        <v>권취원</v>
      </c>
      <c r="M38" s="22">
        <f t="shared" si="4"/>
        <v>77888</v>
      </c>
    </row>
    <row r="39" spans="2:13" s="21" customFormat="1" ht="20.25" customHeight="1" x14ac:dyDescent="0.15">
      <c r="B39" s="63">
        <v>44</v>
      </c>
      <c r="C39" s="73"/>
      <c r="D39" s="74" t="s">
        <v>145</v>
      </c>
      <c r="E39" s="75"/>
      <c r="F39" s="65"/>
      <c r="G39" s="66"/>
      <c r="H39" s="62">
        <f t="shared" si="1"/>
        <v>0</v>
      </c>
      <c r="I39" s="19">
        <f t="shared" si="2"/>
        <v>0</v>
      </c>
      <c r="J39" s="20">
        <f t="shared" si="3"/>
        <v>0</v>
      </c>
      <c r="K39" s="21" t="s">
        <v>74</v>
      </c>
      <c r="L39" s="12" t="str">
        <f t="shared" si="5"/>
        <v>연선기·연합기조작원</v>
      </c>
      <c r="M39" s="22">
        <f t="shared" si="4"/>
        <v>0</v>
      </c>
    </row>
    <row r="40" spans="2:13" s="21" customFormat="1" ht="20.25" customHeight="1" x14ac:dyDescent="0.15">
      <c r="B40" s="63">
        <v>45</v>
      </c>
      <c r="C40" s="73"/>
      <c r="D40" s="74" t="s">
        <v>146</v>
      </c>
      <c r="E40" s="75"/>
      <c r="F40" s="65">
        <v>78140</v>
      </c>
      <c r="G40" s="66"/>
      <c r="H40" s="62">
        <f t="shared" si="1"/>
        <v>26046</v>
      </c>
      <c r="I40" s="19">
        <f t="shared" si="2"/>
        <v>8682</v>
      </c>
      <c r="J40" s="20">
        <f t="shared" si="3"/>
        <v>112868</v>
      </c>
      <c r="K40" s="21" t="s">
        <v>74</v>
      </c>
      <c r="L40" s="12" t="str">
        <f t="shared" si="5"/>
        <v>신선기조작원</v>
      </c>
      <c r="M40" s="22">
        <f t="shared" si="4"/>
        <v>78140</v>
      </c>
    </row>
    <row r="41" spans="2:13" s="21" customFormat="1" ht="20.25" customHeight="1" x14ac:dyDescent="0.15">
      <c r="B41" s="63">
        <v>46</v>
      </c>
      <c r="C41" s="73"/>
      <c r="D41" s="74" t="s">
        <v>147</v>
      </c>
      <c r="E41" s="75"/>
      <c r="F41" s="65"/>
      <c r="G41" s="66"/>
      <c r="H41" s="62">
        <f t="shared" si="1"/>
        <v>0</v>
      </c>
      <c r="I41" s="19">
        <f t="shared" si="2"/>
        <v>0</v>
      </c>
      <c r="J41" s="20">
        <f t="shared" si="3"/>
        <v>0</v>
      </c>
      <c r="K41" s="21" t="s">
        <v>74</v>
      </c>
      <c r="L41" s="12" t="str">
        <f t="shared" si="5"/>
        <v>절연원</v>
      </c>
      <c r="M41" s="22">
        <f t="shared" si="4"/>
        <v>0</v>
      </c>
    </row>
    <row r="42" spans="2:13" s="21" customFormat="1" ht="20.25" customHeight="1" x14ac:dyDescent="0.15">
      <c r="B42" s="63">
        <v>47</v>
      </c>
      <c r="C42" s="73"/>
      <c r="D42" s="74" t="s">
        <v>148</v>
      </c>
      <c r="E42" s="75"/>
      <c r="F42" s="65"/>
      <c r="G42" s="66"/>
      <c r="H42" s="62">
        <f t="shared" si="1"/>
        <v>0</v>
      </c>
      <c r="I42" s="19">
        <f t="shared" si="2"/>
        <v>0</v>
      </c>
      <c r="J42" s="20">
        <f t="shared" si="3"/>
        <v>0</v>
      </c>
      <c r="K42" s="21" t="s">
        <v>74</v>
      </c>
      <c r="L42" s="12" t="str">
        <f t="shared" si="5"/>
        <v>피복원</v>
      </c>
      <c r="M42" s="22">
        <f t="shared" si="4"/>
        <v>0</v>
      </c>
    </row>
    <row r="43" spans="2:13" s="21" customFormat="1" ht="20.25" customHeight="1" x14ac:dyDescent="0.15">
      <c r="B43" s="63">
        <v>48</v>
      </c>
      <c r="C43" s="73"/>
      <c r="D43" s="74" t="s">
        <v>149</v>
      </c>
      <c r="E43" s="75"/>
      <c r="F43" s="65">
        <v>76252</v>
      </c>
      <c r="G43" s="66"/>
      <c r="H43" s="62">
        <f t="shared" si="1"/>
        <v>25417</v>
      </c>
      <c r="I43" s="19">
        <f t="shared" si="2"/>
        <v>8472</v>
      </c>
      <c r="J43" s="20">
        <f t="shared" si="3"/>
        <v>110141</v>
      </c>
      <c r="K43" s="21" t="s">
        <v>74</v>
      </c>
      <c r="L43" s="12" t="str">
        <f t="shared" si="5"/>
        <v>고무제품생산원</v>
      </c>
      <c r="M43" s="22">
        <f t="shared" si="4"/>
        <v>76252</v>
      </c>
    </row>
    <row r="44" spans="2:13" s="21" customFormat="1" ht="20.25" customHeight="1" x14ac:dyDescent="0.15">
      <c r="B44" s="63">
        <v>50</v>
      </c>
      <c r="C44" s="73"/>
      <c r="D44" s="74" t="s">
        <v>150</v>
      </c>
      <c r="E44" s="75"/>
      <c r="F44" s="65">
        <v>88936</v>
      </c>
      <c r="G44" s="66"/>
      <c r="H44" s="62">
        <f t="shared" si="1"/>
        <v>29645</v>
      </c>
      <c r="I44" s="19">
        <f t="shared" si="2"/>
        <v>9881</v>
      </c>
      <c r="J44" s="20">
        <f t="shared" si="3"/>
        <v>128462</v>
      </c>
      <c r="K44" s="21" t="s">
        <v>74</v>
      </c>
      <c r="L44" s="12" t="str">
        <f t="shared" si="5"/>
        <v>용접원</v>
      </c>
      <c r="M44" s="22">
        <f t="shared" si="4"/>
        <v>88936</v>
      </c>
    </row>
    <row r="45" spans="2:13" s="21" customFormat="1" ht="20.25" customHeight="1" x14ac:dyDescent="0.15">
      <c r="B45" s="63">
        <v>51</v>
      </c>
      <c r="C45" s="73"/>
      <c r="D45" s="74" t="s">
        <v>151</v>
      </c>
      <c r="E45" s="75"/>
      <c r="F45" s="65">
        <v>86808</v>
      </c>
      <c r="G45" s="66"/>
      <c r="H45" s="62">
        <f t="shared" si="1"/>
        <v>28936</v>
      </c>
      <c r="I45" s="19">
        <f t="shared" si="2"/>
        <v>9645</v>
      </c>
      <c r="J45" s="20">
        <f t="shared" si="3"/>
        <v>125389</v>
      </c>
      <c r="K45" s="21" t="s">
        <v>74</v>
      </c>
      <c r="L45" s="12" t="str">
        <f t="shared" si="5"/>
        <v>연삭기및연마기조작원</v>
      </c>
      <c r="M45" s="22">
        <f t="shared" si="4"/>
        <v>86808</v>
      </c>
    </row>
    <row r="46" spans="2:13" s="21" customFormat="1" ht="20.25" customHeight="1" x14ac:dyDescent="0.15">
      <c r="B46" s="63">
        <v>52</v>
      </c>
      <c r="C46" s="73"/>
      <c r="D46" s="74" t="s">
        <v>152</v>
      </c>
      <c r="E46" s="75"/>
      <c r="F46" s="65">
        <v>79069</v>
      </c>
      <c r="G46" s="66"/>
      <c r="H46" s="62">
        <f t="shared" si="1"/>
        <v>26356</v>
      </c>
      <c r="I46" s="19">
        <f t="shared" si="2"/>
        <v>8785</v>
      </c>
      <c r="J46" s="20">
        <f t="shared" si="3"/>
        <v>114210</v>
      </c>
      <c r="K46" s="21" t="s">
        <v>74</v>
      </c>
      <c r="L46" s="12" t="str">
        <f t="shared" si="5"/>
        <v>연마원(기타)</v>
      </c>
      <c r="M46" s="22">
        <f t="shared" si="4"/>
        <v>79069</v>
      </c>
    </row>
    <row r="47" spans="2:13" s="21" customFormat="1" ht="20.25" customHeight="1" x14ac:dyDescent="0.15">
      <c r="B47" s="63">
        <v>53</v>
      </c>
      <c r="C47" s="73"/>
      <c r="D47" s="74" t="s">
        <v>153</v>
      </c>
      <c r="E47" s="75"/>
      <c r="F47" s="65">
        <v>74372</v>
      </c>
      <c r="G47" s="66"/>
      <c r="H47" s="62">
        <f t="shared" si="1"/>
        <v>24790</v>
      </c>
      <c r="I47" s="19">
        <f t="shared" si="2"/>
        <v>8263</v>
      </c>
      <c r="J47" s="20">
        <f t="shared" si="3"/>
        <v>107425</v>
      </c>
      <c r="K47" s="21" t="s">
        <v>74</v>
      </c>
      <c r="L47" s="12" t="str">
        <f t="shared" si="5"/>
        <v>세척원</v>
      </c>
      <c r="M47" s="22">
        <f t="shared" si="4"/>
        <v>74372</v>
      </c>
    </row>
    <row r="48" spans="2:13" s="21" customFormat="1" ht="20.25" customHeight="1" x14ac:dyDescent="0.15">
      <c r="B48" s="63">
        <v>54</v>
      </c>
      <c r="C48" s="73"/>
      <c r="D48" s="74" t="s">
        <v>154</v>
      </c>
      <c r="E48" s="75"/>
      <c r="F48" s="65">
        <v>80022</v>
      </c>
      <c r="G48" s="66"/>
      <c r="H48" s="62">
        <f t="shared" si="1"/>
        <v>26674</v>
      </c>
      <c r="I48" s="19">
        <f t="shared" si="2"/>
        <v>8891</v>
      </c>
      <c r="J48" s="20">
        <f t="shared" si="3"/>
        <v>115587</v>
      </c>
      <c r="K48" s="21" t="s">
        <v>74</v>
      </c>
      <c r="L48" s="12" t="str">
        <f t="shared" si="5"/>
        <v>목제품도장원</v>
      </c>
      <c r="M48" s="22">
        <f t="shared" si="4"/>
        <v>80022</v>
      </c>
    </row>
    <row r="49" spans="2:13" s="21" customFormat="1" ht="20.25" customHeight="1" x14ac:dyDescent="0.15">
      <c r="B49" s="63">
        <v>55</v>
      </c>
      <c r="C49" s="73"/>
      <c r="D49" s="74" t="s">
        <v>155</v>
      </c>
      <c r="E49" s="75"/>
      <c r="F49" s="65">
        <v>88334</v>
      </c>
      <c r="G49" s="66"/>
      <c r="H49" s="62">
        <f t="shared" si="1"/>
        <v>29444</v>
      </c>
      <c r="I49" s="19">
        <f t="shared" si="2"/>
        <v>9814</v>
      </c>
      <c r="J49" s="20">
        <f t="shared" si="3"/>
        <v>127592</v>
      </c>
      <c r="K49" s="21" t="s">
        <v>74</v>
      </c>
      <c r="L49" s="12" t="str">
        <f t="shared" si="5"/>
        <v>도장원(취부)</v>
      </c>
      <c r="M49" s="22">
        <f t="shared" si="4"/>
        <v>88334</v>
      </c>
    </row>
    <row r="50" spans="2:13" s="21" customFormat="1" ht="20.25" customHeight="1" x14ac:dyDescent="0.15">
      <c r="B50" s="63">
        <v>56</v>
      </c>
      <c r="C50" s="73"/>
      <c r="D50" s="74" t="s">
        <v>156</v>
      </c>
      <c r="E50" s="75"/>
      <c r="F50" s="65">
        <v>77448</v>
      </c>
      <c r="G50" s="66"/>
      <c r="H50" s="62">
        <f t="shared" si="1"/>
        <v>25816</v>
      </c>
      <c r="I50" s="19">
        <f t="shared" si="2"/>
        <v>8605</v>
      </c>
      <c r="J50" s="20">
        <f t="shared" si="3"/>
        <v>111869</v>
      </c>
      <c r="K50" s="21" t="s">
        <v>74</v>
      </c>
      <c r="L50" s="12" t="str">
        <f t="shared" si="5"/>
        <v>용융도금기조작원</v>
      </c>
      <c r="M50" s="22">
        <f t="shared" si="4"/>
        <v>77448</v>
      </c>
    </row>
    <row r="51" spans="2:13" s="21" customFormat="1" ht="20.25" customHeight="1" x14ac:dyDescent="0.15">
      <c r="B51" s="63">
        <v>57</v>
      </c>
      <c r="C51" s="73"/>
      <c r="D51" s="74" t="s">
        <v>157</v>
      </c>
      <c r="E51" s="75"/>
      <c r="F51" s="65">
        <v>92701</v>
      </c>
      <c r="G51" s="66"/>
      <c r="H51" s="62">
        <f t="shared" si="1"/>
        <v>30900</v>
      </c>
      <c r="I51" s="19">
        <f t="shared" si="2"/>
        <v>10300</v>
      </c>
      <c r="J51" s="20">
        <f t="shared" si="3"/>
        <v>133901</v>
      </c>
      <c r="K51" s="21" t="s">
        <v>74</v>
      </c>
      <c r="L51" s="12" t="str">
        <f t="shared" si="5"/>
        <v>전기도금원</v>
      </c>
      <c r="M51" s="22">
        <f t="shared" si="4"/>
        <v>92701</v>
      </c>
    </row>
    <row r="52" spans="2:13" s="21" customFormat="1" ht="20.25" customHeight="1" x14ac:dyDescent="0.15">
      <c r="B52" s="63">
        <v>58</v>
      </c>
      <c r="C52" s="73"/>
      <c r="D52" s="74" t="s">
        <v>158</v>
      </c>
      <c r="E52" s="75"/>
      <c r="F52" s="65">
        <v>82131</v>
      </c>
      <c r="G52" s="66"/>
      <c r="H52" s="62">
        <f t="shared" si="1"/>
        <v>27377</v>
      </c>
      <c r="I52" s="19">
        <f t="shared" si="2"/>
        <v>9125</v>
      </c>
      <c r="J52" s="20">
        <f t="shared" si="3"/>
        <v>118633</v>
      </c>
      <c r="K52" s="21" t="s">
        <v>74</v>
      </c>
      <c r="L52" s="12" t="str">
        <f t="shared" si="5"/>
        <v>플라스틱사출기조작원</v>
      </c>
      <c r="M52" s="22">
        <f t="shared" si="4"/>
        <v>82131</v>
      </c>
    </row>
    <row r="53" spans="2:13" s="21" customFormat="1" ht="20.25" customHeight="1" x14ac:dyDescent="0.15">
      <c r="B53" s="63">
        <v>59</v>
      </c>
      <c r="C53" s="73"/>
      <c r="D53" s="74" t="s">
        <v>159</v>
      </c>
      <c r="E53" s="75"/>
      <c r="F53" s="65">
        <v>87986</v>
      </c>
      <c r="G53" s="66"/>
      <c r="H53" s="62">
        <f t="shared" si="1"/>
        <v>29328</v>
      </c>
      <c r="I53" s="19">
        <f t="shared" si="2"/>
        <v>9776</v>
      </c>
      <c r="J53" s="20">
        <f t="shared" si="3"/>
        <v>127090</v>
      </c>
      <c r="K53" s="21" t="s">
        <v>74</v>
      </c>
      <c r="L53" s="12" t="str">
        <f t="shared" si="5"/>
        <v>배합원</v>
      </c>
      <c r="M53" s="22">
        <f t="shared" si="4"/>
        <v>87986</v>
      </c>
    </row>
    <row r="54" spans="2:13" s="21" customFormat="1" ht="20.25" customHeight="1" x14ac:dyDescent="0.15">
      <c r="B54" s="63">
        <v>60</v>
      </c>
      <c r="C54" s="73"/>
      <c r="D54" s="74" t="s">
        <v>160</v>
      </c>
      <c r="E54" s="75"/>
      <c r="F54" s="65">
        <v>83930</v>
      </c>
      <c r="G54" s="66"/>
      <c r="H54" s="62">
        <f t="shared" si="1"/>
        <v>27976</v>
      </c>
      <c r="I54" s="19">
        <f t="shared" si="2"/>
        <v>9325</v>
      </c>
      <c r="J54" s="20">
        <f t="shared" si="3"/>
        <v>121231</v>
      </c>
      <c r="K54" s="21" t="s">
        <v>74</v>
      </c>
      <c r="L54" s="12" t="str">
        <f t="shared" si="5"/>
        <v>가구제조원</v>
      </c>
      <c r="M54" s="22">
        <f t="shared" si="4"/>
        <v>83930</v>
      </c>
    </row>
    <row r="55" spans="2:13" s="21" customFormat="1" ht="20.25" customHeight="1" x14ac:dyDescent="0.15">
      <c r="B55" s="63">
        <v>62</v>
      </c>
      <c r="C55" s="73"/>
      <c r="D55" s="74" t="s">
        <v>161</v>
      </c>
      <c r="E55" s="75"/>
      <c r="F55" s="65">
        <v>84919</v>
      </c>
      <c r="G55" s="66"/>
      <c r="H55" s="62">
        <f t="shared" si="1"/>
        <v>28306</v>
      </c>
      <c r="I55" s="19">
        <f t="shared" si="2"/>
        <v>9435</v>
      </c>
      <c r="J55" s="20">
        <f t="shared" si="3"/>
        <v>122660</v>
      </c>
      <c r="K55" s="21" t="s">
        <v>74</v>
      </c>
      <c r="L55" s="12" t="str">
        <f t="shared" si="5"/>
        <v>제재원</v>
      </c>
      <c r="M55" s="22">
        <f t="shared" si="4"/>
        <v>84919</v>
      </c>
    </row>
    <row r="56" spans="2:13" s="21" customFormat="1" ht="20.25" customHeight="1" x14ac:dyDescent="0.15">
      <c r="B56" s="63">
        <v>63</v>
      </c>
      <c r="C56" s="73"/>
      <c r="D56" s="74" t="s">
        <v>162</v>
      </c>
      <c r="E56" s="75"/>
      <c r="F56" s="65">
        <v>78888</v>
      </c>
      <c r="G56" s="66"/>
      <c r="H56" s="62">
        <f t="shared" si="1"/>
        <v>26296</v>
      </c>
      <c r="I56" s="19">
        <f t="shared" si="2"/>
        <v>8765</v>
      </c>
      <c r="J56" s="20">
        <f t="shared" si="3"/>
        <v>113949</v>
      </c>
      <c r="K56" s="21" t="s">
        <v>74</v>
      </c>
      <c r="L56" s="12" t="str">
        <f t="shared" si="5"/>
        <v>펄프제조장치조작원</v>
      </c>
      <c r="M56" s="22">
        <f t="shared" si="4"/>
        <v>78888</v>
      </c>
    </row>
    <row r="57" spans="2:13" s="21" customFormat="1" ht="20.25" customHeight="1" x14ac:dyDescent="0.15">
      <c r="B57" s="63">
        <v>64</v>
      </c>
      <c r="C57" s="73"/>
      <c r="D57" s="74" t="s">
        <v>163</v>
      </c>
      <c r="E57" s="75"/>
      <c r="F57" s="65">
        <v>81988</v>
      </c>
      <c r="G57" s="66"/>
      <c r="H57" s="62">
        <f t="shared" si="1"/>
        <v>27329</v>
      </c>
      <c r="I57" s="19">
        <f t="shared" si="2"/>
        <v>9109</v>
      </c>
      <c r="J57" s="20">
        <f t="shared" si="3"/>
        <v>118426</v>
      </c>
      <c r="K57" s="21" t="s">
        <v>74</v>
      </c>
      <c r="L57" s="12" t="str">
        <f t="shared" si="5"/>
        <v>합판제조원</v>
      </c>
      <c r="M57" s="22">
        <f t="shared" si="4"/>
        <v>81988</v>
      </c>
    </row>
    <row r="58" spans="2:13" s="21" customFormat="1" ht="20.25" customHeight="1" x14ac:dyDescent="0.15">
      <c r="B58" s="63">
        <v>65</v>
      </c>
      <c r="C58" s="73"/>
      <c r="D58" s="74" t="s">
        <v>164</v>
      </c>
      <c r="E58" s="75"/>
      <c r="F58" s="65">
        <v>93250</v>
      </c>
      <c r="G58" s="66"/>
      <c r="H58" s="62">
        <f t="shared" si="1"/>
        <v>31083</v>
      </c>
      <c r="I58" s="19">
        <f t="shared" si="2"/>
        <v>10361</v>
      </c>
      <c r="J58" s="20">
        <f t="shared" si="3"/>
        <v>134694</v>
      </c>
      <c r="K58" s="21" t="s">
        <v>74</v>
      </c>
      <c r="L58" s="12" t="str">
        <f t="shared" si="5"/>
        <v>제재기계운전원</v>
      </c>
      <c r="M58" s="22">
        <f t="shared" si="4"/>
        <v>93250</v>
      </c>
    </row>
    <row r="59" spans="2:13" s="21" customFormat="1" ht="20.25" customHeight="1" x14ac:dyDescent="0.15">
      <c r="B59" s="63">
        <v>66</v>
      </c>
      <c r="C59" s="73"/>
      <c r="D59" s="74" t="s">
        <v>165</v>
      </c>
      <c r="E59" s="75"/>
      <c r="F59" s="65">
        <v>90650</v>
      </c>
      <c r="G59" s="66"/>
      <c r="H59" s="62">
        <f t="shared" si="1"/>
        <v>30216</v>
      </c>
      <c r="I59" s="19">
        <f t="shared" si="2"/>
        <v>10072</v>
      </c>
      <c r="J59" s="20">
        <f t="shared" si="3"/>
        <v>130938</v>
      </c>
      <c r="K59" s="21" t="s">
        <v>74</v>
      </c>
      <c r="L59" s="12" t="str">
        <f t="shared" si="5"/>
        <v>목재건조기계조작원</v>
      </c>
      <c r="M59" s="22">
        <f t="shared" si="4"/>
        <v>90650</v>
      </c>
    </row>
    <row r="60" spans="2:13" s="21" customFormat="1" ht="20.25" customHeight="1" x14ac:dyDescent="0.15">
      <c r="B60" s="63">
        <v>67</v>
      </c>
      <c r="C60" s="73"/>
      <c r="D60" s="74" t="s">
        <v>166</v>
      </c>
      <c r="E60" s="75"/>
      <c r="F60" s="65">
        <v>79439</v>
      </c>
      <c r="G60" s="66"/>
      <c r="H60" s="62">
        <f t="shared" si="1"/>
        <v>26479</v>
      </c>
      <c r="I60" s="19">
        <f t="shared" si="2"/>
        <v>8826</v>
      </c>
      <c r="J60" s="20">
        <f t="shared" si="3"/>
        <v>114744</v>
      </c>
      <c r="K60" s="21" t="s">
        <v>74</v>
      </c>
      <c r="L60" s="12" t="str">
        <f t="shared" si="5"/>
        <v>제지원</v>
      </c>
      <c r="M60" s="22">
        <f t="shared" si="4"/>
        <v>79439</v>
      </c>
    </row>
    <row r="61" spans="2:13" s="21" customFormat="1" ht="20.25" customHeight="1" x14ac:dyDescent="0.15">
      <c r="B61" s="63">
        <v>69</v>
      </c>
      <c r="C61" s="73"/>
      <c r="D61" s="74" t="s">
        <v>167</v>
      </c>
      <c r="E61" s="75"/>
      <c r="F61" s="65">
        <v>79569</v>
      </c>
      <c r="G61" s="66"/>
      <c r="H61" s="62">
        <f t="shared" si="1"/>
        <v>26523</v>
      </c>
      <c r="I61" s="19">
        <f t="shared" si="2"/>
        <v>8841</v>
      </c>
      <c r="J61" s="20">
        <f t="shared" si="3"/>
        <v>114933</v>
      </c>
      <c r="K61" s="21" t="s">
        <v>74</v>
      </c>
      <c r="L61" s="12" t="str">
        <f t="shared" si="5"/>
        <v>골판지제조원</v>
      </c>
      <c r="M61" s="22">
        <f t="shared" si="4"/>
        <v>79569</v>
      </c>
    </row>
    <row r="62" spans="2:13" s="21" customFormat="1" ht="20.25" customHeight="1" x14ac:dyDescent="0.15">
      <c r="B62" s="63">
        <v>70</v>
      </c>
      <c r="C62" s="73"/>
      <c r="D62" s="74" t="s">
        <v>168</v>
      </c>
      <c r="E62" s="75"/>
      <c r="F62" s="65">
        <v>76358</v>
      </c>
      <c r="G62" s="66"/>
      <c r="H62" s="62">
        <f t="shared" si="1"/>
        <v>25452</v>
      </c>
      <c r="I62" s="19">
        <f t="shared" si="2"/>
        <v>8484</v>
      </c>
      <c r="J62" s="20">
        <f t="shared" si="3"/>
        <v>110294</v>
      </c>
      <c r="K62" s="21" t="s">
        <v>74</v>
      </c>
      <c r="L62" s="12" t="str">
        <f t="shared" si="5"/>
        <v>부품조립원</v>
      </c>
      <c r="M62" s="22">
        <f t="shared" si="4"/>
        <v>76358</v>
      </c>
    </row>
    <row r="63" spans="2:13" s="21" customFormat="1" ht="20.25" customHeight="1" x14ac:dyDescent="0.15">
      <c r="B63" s="63">
        <v>71</v>
      </c>
      <c r="C63" s="73"/>
      <c r="D63" s="74" t="s">
        <v>169</v>
      </c>
      <c r="E63" s="75"/>
      <c r="F63" s="65">
        <v>83555</v>
      </c>
      <c r="G63" s="66"/>
      <c r="H63" s="62">
        <f t="shared" si="1"/>
        <v>27851</v>
      </c>
      <c r="I63" s="19">
        <f t="shared" si="2"/>
        <v>9283</v>
      </c>
      <c r="J63" s="20">
        <f t="shared" si="3"/>
        <v>120689</v>
      </c>
      <c r="K63" s="21" t="s">
        <v>74</v>
      </c>
      <c r="L63" s="12" t="str">
        <f t="shared" si="5"/>
        <v>전기기계조립원</v>
      </c>
      <c r="M63" s="22">
        <f t="shared" si="4"/>
        <v>83555</v>
      </c>
    </row>
    <row r="64" spans="2:13" s="21" customFormat="1" ht="20.25" customHeight="1" x14ac:dyDescent="0.15">
      <c r="B64" s="63">
        <v>72</v>
      </c>
      <c r="C64" s="73"/>
      <c r="D64" s="74" t="s">
        <v>170</v>
      </c>
      <c r="E64" s="75"/>
      <c r="F64" s="65">
        <v>84613</v>
      </c>
      <c r="G64" s="66"/>
      <c r="H64" s="62">
        <f t="shared" si="1"/>
        <v>28204</v>
      </c>
      <c r="I64" s="19">
        <f t="shared" si="2"/>
        <v>9401</v>
      </c>
      <c r="J64" s="20">
        <f t="shared" si="3"/>
        <v>122218</v>
      </c>
      <c r="K64" s="21" t="s">
        <v>74</v>
      </c>
      <c r="L64" s="12" t="str">
        <f t="shared" si="5"/>
        <v>중기계조립원</v>
      </c>
      <c r="M64" s="22">
        <f t="shared" si="4"/>
        <v>84613</v>
      </c>
    </row>
    <row r="65" spans="2:13" s="21" customFormat="1" ht="20.25" customHeight="1" x14ac:dyDescent="0.15">
      <c r="B65" s="63">
        <v>73</v>
      </c>
      <c r="C65" s="73"/>
      <c r="D65" s="74" t="s">
        <v>171</v>
      </c>
      <c r="E65" s="75"/>
      <c r="F65" s="65">
        <v>80158</v>
      </c>
      <c r="G65" s="66"/>
      <c r="H65" s="62">
        <f t="shared" si="1"/>
        <v>26719</v>
      </c>
      <c r="I65" s="19">
        <f t="shared" si="2"/>
        <v>8906</v>
      </c>
      <c r="J65" s="20">
        <f t="shared" si="3"/>
        <v>115783</v>
      </c>
      <c r="K65" s="21" t="s">
        <v>74</v>
      </c>
      <c r="L65" s="12" t="str">
        <f t="shared" si="5"/>
        <v>경기계조립원</v>
      </c>
      <c r="M65" s="22">
        <f t="shared" si="4"/>
        <v>80158</v>
      </c>
    </row>
    <row r="66" spans="2:13" s="21" customFormat="1" ht="20.25" customHeight="1" x14ac:dyDescent="0.15">
      <c r="B66" s="63">
        <v>74</v>
      </c>
      <c r="C66" s="73"/>
      <c r="D66" s="74" t="s">
        <v>172</v>
      </c>
      <c r="E66" s="75"/>
      <c r="F66" s="65">
        <v>74250</v>
      </c>
      <c r="G66" s="66"/>
      <c r="H66" s="62">
        <f t="shared" si="1"/>
        <v>24750</v>
      </c>
      <c r="I66" s="19">
        <f t="shared" si="2"/>
        <v>8250</v>
      </c>
      <c r="J66" s="20">
        <f t="shared" si="3"/>
        <v>107250</v>
      </c>
      <c r="K66" s="21" t="s">
        <v>74</v>
      </c>
      <c r="L66" s="12" t="str">
        <f t="shared" si="5"/>
        <v>전자제품조립원</v>
      </c>
      <c r="M66" s="22">
        <f t="shared" si="4"/>
        <v>74250</v>
      </c>
    </row>
    <row r="67" spans="2:13" s="21" customFormat="1" ht="20.25" customHeight="1" x14ac:dyDescent="0.15">
      <c r="B67" s="63">
        <v>75</v>
      </c>
      <c r="C67" s="73"/>
      <c r="D67" s="74" t="s">
        <v>173</v>
      </c>
      <c r="E67" s="75"/>
      <c r="F67" s="65">
        <v>85450</v>
      </c>
      <c r="G67" s="66"/>
      <c r="H67" s="62">
        <f t="shared" si="1"/>
        <v>28483</v>
      </c>
      <c r="I67" s="19">
        <f t="shared" si="2"/>
        <v>9494</v>
      </c>
      <c r="J67" s="20">
        <f t="shared" si="3"/>
        <v>123427</v>
      </c>
      <c r="K67" s="21" t="s">
        <v>74</v>
      </c>
      <c r="L67" s="12" t="str">
        <f t="shared" si="5"/>
        <v>통신기계조립원</v>
      </c>
      <c r="M67" s="22">
        <f t="shared" si="4"/>
        <v>85450</v>
      </c>
    </row>
    <row r="68" spans="2:13" s="21" customFormat="1" ht="20.25" customHeight="1" x14ac:dyDescent="0.15">
      <c r="B68" s="63">
        <v>76</v>
      </c>
      <c r="C68" s="73"/>
      <c r="D68" s="74" t="s">
        <v>174</v>
      </c>
      <c r="E68" s="75"/>
      <c r="F68" s="65">
        <v>99507</v>
      </c>
      <c r="G68" s="66"/>
      <c r="H68" s="62">
        <f t="shared" si="1"/>
        <v>33169</v>
      </c>
      <c r="I68" s="19">
        <f t="shared" si="2"/>
        <v>11056</v>
      </c>
      <c r="J68" s="20">
        <f t="shared" si="3"/>
        <v>143732</v>
      </c>
      <c r="K68" s="21" t="s">
        <v>74</v>
      </c>
      <c r="L68" s="12" t="str">
        <f t="shared" si="5"/>
        <v>화학공학제품시험원</v>
      </c>
      <c r="M68" s="22">
        <f t="shared" si="4"/>
        <v>99507</v>
      </c>
    </row>
    <row r="69" spans="2:13" s="21" customFormat="1" ht="20.25" customHeight="1" x14ac:dyDescent="0.15">
      <c r="B69" s="63">
        <v>77</v>
      </c>
      <c r="C69" s="73"/>
      <c r="D69" s="74" t="s">
        <v>175</v>
      </c>
      <c r="E69" s="75"/>
      <c r="F69" s="65"/>
      <c r="G69" s="66"/>
      <c r="H69" s="62">
        <f t="shared" si="1"/>
        <v>0</v>
      </c>
      <c r="I69" s="19">
        <f t="shared" si="2"/>
        <v>0</v>
      </c>
      <c r="J69" s="20">
        <f t="shared" si="3"/>
        <v>0</v>
      </c>
      <c r="K69" s="21" t="s">
        <v>74</v>
      </c>
      <c r="L69" s="12" t="str">
        <f t="shared" ref="L69:L100" si="6">D69</f>
        <v>금속재료제품시험원</v>
      </c>
      <c r="M69" s="22">
        <f t="shared" si="4"/>
        <v>0</v>
      </c>
    </row>
    <row r="70" spans="2:13" s="21" customFormat="1" ht="20.25" customHeight="1" x14ac:dyDescent="0.15">
      <c r="B70" s="63">
        <v>78</v>
      </c>
      <c r="C70" s="73"/>
      <c r="D70" s="74" t="s">
        <v>176</v>
      </c>
      <c r="E70" s="75"/>
      <c r="F70" s="65">
        <v>97816</v>
      </c>
      <c r="G70" s="66"/>
      <c r="H70" s="62">
        <f t="shared" ref="H70:H122" si="7">ROUNDDOWN(F70/12*4,)</f>
        <v>32605</v>
      </c>
      <c r="I70" s="19">
        <f t="shared" ref="I70:I122" si="8">ROUNDDOWN(SUM(F70:H70)/12,)</f>
        <v>10868</v>
      </c>
      <c r="J70" s="20">
        <f t="shared" ref="J70:J122" si="9">ROUNDDOWN((F70+H70+I70)/1,0)</f>
        <v>141289</v>
      </c>
      <c r="K70" s="21" t="s">
        <v>74</v>
      </c>
      <c r="L70" s="12" t="str">
        <f t="shared" si="6"/>
        <v>전기,전자및기계제품시험원</v>
      </c>
      <c r="M70" s="22">
        <f t="shared" ref="M70:M122" si="10">F70</f>
        <v>97816</v>
      </c>
    </row>
    <row r="71" spans="2:13" s="21" customFormat="1" ht="20.25" customHeight="1" x14ac:dyDescent="0.15">
      <c r="B71" s="63">
        <v>79</v>
      </c>
      <c r="C71" s="73"/>
      <c r="D71" s="74" t="s">
        <v>177</v>
      </c>
      <c r="E71" s="75"/>
      <c r="F71" s="65">
        <v>92699</v>
      </c>
      <c r="G71" s="66"/>
      <c r="H71" s="62">
        <f t="shared" si="7"/>
        <v>30899</v>
      </c>
      <c r="I71" s="19">
        <f t="shared" si="8"/>
        <v>10299</v>
      </c>
      <c r="J71" s="20">
        <f t="shared" si="9"/>
        <v>133897</v>
      </c>
      <c r="K71" s="21" t="s">
        <v>74</v>
      </c>
      <c r="L71" s="12" t="str">
        <f t="shared" si="6"/>
        <v>기타공학제품시험원</v>
      </c>
      <c r="M71" s="22">
        <f t="shared" si="10"/>
        <v>92699</v>
      </c>
    </row>
    <row r="72" spans="2:13" s="21" customFormat="1" ht="20.25" customHeight="1" x14ac:dyDescent="0.15">
      <c r="B72" s="63">
        <v>80</v>
      </c>
      <c r="C72" s="73"/>
      <c r="D72" s="74" t="s">
        <v>178</v>
      </c>
      <c r="E72" s="75"/>
      <c r="F72" s="65">
        <v>96537</v>
      </c>
      <c r="G72" s="66"/>
      <c r="H72" s="62">
        <f t="shared" si="7"/>
        <v>32179</v>
      </c>
      <c r="I72" s="19">
        <f t="shared" si="8"/>
        <v>10726</v>
      </c>
      <c r="J72" s="20">
        <f t="shared" si="9"/>
        <v>139442</v>
      </c>
      <c r="K72" s="21" t="s">
        <v>74</v>
      </c>
      <c r="L72" s="12" t="str">
        <f t="shared" si="6"/>
        <v>화학공학품질관리원</v>
      </c>
      <c r="M72" s="22">
        <f t="shared" si="10"/>
        <v>96537</v>
      </c>
    </row>
    <row r="73" spans="2:13" s="21" customFormat="1" ht="20.25" customHeight="1" x14ac:dyDescent="0.15">
      <c r="B73" s="63">
        <v>81</v>
      </c>
      <c r="C73" s="73"/>
      <c r="D73" s="74" t="s">
        <v>179</v>
      </c>
      <c r="E73" s="75"/>
      <c r="F73" s="65">
        <v>96634</v>
      </c>
      <c r="G73" s="66"/>
      <c r="H73" s="62">
        <f t="shared" si="7"/>
        <v>32211</v>
      </c>
      <c r="I73" s="19">
        <f t="shared" si="8"/>
        <v>10737</v>
      </c>
      <c r="J73" s="20">
        <f t="shared" si="9"/>
        <v>139582</v>
      </c>
      <c r="K73" s="21" t="s">
        <v>74</v>
      </c>
      <c r="L73" s="12" t="str">
        <f t="shared" si="6"/>
        <v>금속재료품질관리원</v>
      </c>
      <c r="M73" s="22">
        <f t="shared" si="10"/>
        <v>96634</v>
      </c>
    </row>
    <row r="74" spans="2:13" s="21" customFormat="1" ht="20.25" customHeight="1" x14ac:dyDescent="0.15">
      <c r="B74" s="63">
        <v>82</v>
      </c>
      <c r="C74" s="73"/>
      <c r="D74" s="74" t="s">
        <v>180</v>
      </c>
      <c r="E74" s="75"/>
      <c r="F74" s="65">
        <v>97270</v>
      </c>
      <c r="G74" s="66"/>
      <c r="H74" s="62">
        <f t="shared" si="7"/>
        <v>32423</v>
      </c>
      <c r="I74" s="19">
        <f t="shared" si="8"/>
        <v>10807</v>
      </c>
      <c r="J74" s="20">
        <f t="shared" si="9"/>
        <v>140500</v>
      </c>
      <c r="K74" s="21" t="s">
        <v>74</v>
      </c>
      <c r="L74" s="12" t="str">
        <f t="shared" si="6"/>
        <v>전기,전자및기계품질관리원</v>
      </c>
      <c r="M74" s="22">
        <f t="shared" si="10"/>
        <v>97270</v>
      </c>
    </row>
    <row r="75" spans="2:13" s="21" customFormat="1" ht="20.25" customHeight="1" x14ac:dyDescent="0.15">
      <c r="B75" s="63">
        <v>83</v>
      </c>
      <c r="C75" s="73"/>
      <c r="D75" s="74" t="s">
        <v>181</v>
      </c>
      <c r="E75" s="75"/>
      <c r="F75" s="65">
        <v>87840</v>
      </c>
      <c r="G75" s="66"/>
      <c r="H75" s="62">
        <f t="shared" si="7"/>
        <v>29280</v>
      </c>
      <c r="I75" s="19">
        <f t="shared" si="8"/>
        <v>9760</v>
      </c>
      <c r="J75" s="20">
        <f t="shared" si="9"/>
        <v>126880</v>
      </c>
      <c r="K75" s="21" t="s">
        <v>74</v>
      </c>
      <c r="L75" s="12" t="str">
        <f t="shared" si="6"/>
        <v>기타공학품질관리원</v>
      </c>
      <c r="M75" s="22">
        <f t="shared" si="10"/>
        <v>87840</v>
      </c>
    </row>
    <row r="76" spans="2:13" s="21" customFormat="1" ht="20.25" customHeight="1" x14ac:dyDescent="0.15">
      <c r="B76" s="63">
        <v>84</v>
      </c>
      <c r="C76" s="73"/>
      <c r="D76" s="74" t="s">
        <v>182</v>
      </c>
      <c r="E76" s="75"/>
      <c r="F76" s="65">
        <v>114416</v>
      </c>
      <c r="G76" s="66"/>
      <c r="H76" s="62">
        <f t="shared" si="7"/>
        <v>38138</v>
      </c>
      <c r="I76" s="19">
        <f t="shared" si="8"/>
        <v>12712</v>
      </c>
      <c r="J76" s="20">
        <f t="shared" si="9"/>
        <v>165266</v>
      </c>
      <c r="K76" s="21" t="s">
        <v>74</v>
      </c>
      <c r="L76" s="12" t="str">
        <f t="shared" si="6"/>
        <v>화학공학품질관리사</v>
      </c>
      <c r="M76" s="22">
        <f t="shared" si="10"/>
        <v>114416</v>
      </c>
    </row>
    <row r="77" spans="2:13" s="21" customFormat="1" ht="20.25" customHeight="1" x14ac:dyDescent="0.15">
      <c r="B77" s="63">
        <v>85</v>
      </c>
      <c r="C77" s="73"/>
      <c r="D77" s="74" t="s">
        <v>183</v>
      </c>
      <c r="E77" s="75"/>
      <c r="F77" s="65">
        <v>109833</v>
      </c>
      <c r="G77" s="66"/>
      <c r="H77" s="62">
        <f t="shared" si="7"/>
        <v>36611</v>
      </c>
      <c r="I77" s="19">
        <f t="shared" si="8"/>
        <v>12203</v>
      </c>
      <c r="J77" s="20">
        <f t="shared" si="9"/>
        <v>158647</v>
      </c>
      <c r="K77" s="21" t="s">
        <v>74</v>
      </c>
      <c r="L77" s="12" t="str">
        <f t="shared" si="6"/>
        <v>금속재료품질관리사</v>
      </c>
      <c r="M77" s="22">
        <f t="shared" si="10"/>
        <v>109833</v>
      </c>
    </row>
    <row r="78" spans="2:13" s="21" customFormat="1" ht="20.25" customHeight="1" x14ac:dyDescent="0.15">
      <c r="B78" s="63">
        <v>86</v>
      </c>
      <c r="C78" s="73"/>
      <c r="D78" s="74" t="s">
        <v>184</v>
      </c>
      <c r="E78" s="75"/>
      <c r="F78" s="65">
        <v>114930</v>
      </c>
      <c r="G78" s="66"/>
      <c r="H78" s="62">
        <f t="shared" si="7"/>
        <v>38310</v>
      </c>
      <c r="I78" s="19">
        <f t="shared" si="8"/>
        <v>12770</v>
      </c>
      <c r="J78" s="20">
        <f t="shared" si="9"/>
        <v>166010</v>
      </c>
      <c r="K78" s="21" t="s">
        <v>74</v>
      </c>
      <c r="L78" s="12" t="str">
        <f t="shared" si="6"/>
        <v>전기,전자및기계품질관리사</v>
      </c>
      <c r="M78" s="22">
        <f t="shared" si="10"/>
        <v>114930</v>
      </c>
    </row>
    <row r="79" spans="2:13" s="21" customFormat="1" ht="20.25" customHeight="1" x14ac:dyDescent="0.15">
      <c r="B79" s="63">
        <v>87</v>
      </c>
      <c r="C79" s="73"/>
      <c r="D79" s="74" t="s">
        <v>185</v>
      </c>
      <c r="E79" s="75"/>
      <c r="F79" s="65"/>
      <c r="G79" s="66"/>
      <c r="H79" s="62">
        <f t="shared" si="7"/>
        <v>0</v>
      </c>
      <c r="I79" s="19">
        <f t="shared" si="8"/>
        <v>0</v>
      </c>
      <c r="J79" s="20">
        <f t="shared" si="9"/>
        <v>0</v>
      </c>
      <c r="K79" s="21" t="s">
        <v>74</v>
      </c>
      <c r="L79" s="12" t="str">
        <f t="shared" si="6"/>
        <v>기타공학품질관리사</v>
      </c>
      <c r="M79" s="22">
        <f t="shared" si="10"/>
        <v>0</v>
      </c>
    </row>
    <row r="80" spans="2:13" s="21" customFormat="1" ht="20.25" customHeight="1" x14ac:dyDescent="0.15">
      <c r="B80" s="63">
        <v>88</v>
      </c>
      <c r="C80" s="73"/>
      <c r="D80" s="74" t="s">
        <v>186</v>
      </c>
      <c r="E80" s="75"/>
      <c r="F80" s="65">
        <v>101170</v>
      </c>
      <c r="G80" s="66"/>
      <c r="H80" s="62">
        <f t="shared" si="7"/>
        <v>33723</v>
      </c>
      <c r="I80" s="19">
        <f t="shared" si="8"/>
        <v>11241</v>
      </c>
      <c r="J80" s="20">
        <f t="shared" si="9"/>
        <v>146134</v>
      </c>
      <c r="K80" s="21" t="s">
        <v>74</v>
      </c>
      <c r="L80" s="12" t="str">
        <f t="shared" si="6"/>
        <v>기계정비원</v>
      </c>
      <c r="M80" s="22">
        <f t="shared" si="10"/>
        <v>101170</v>
      </c>
    </row>
    <row r="81" spans="2:13" s="21" customFormat="1" ht="20.25" customHeight="1" x14ac:dyDescent="0.15">
      <c r="B81" s="63">
        <v>89</v>
      </c>
      <c r="C81" s="73"/>
      <c r="D81" s="74" t="s">
        <v>187</v>
      </c>
      <c r="E81" s="75"/>
      <c r="F81" s="65">
        <v>93481</v>
      </c>
      <c r="G81" s="66"/>
      <c r="H81" s="62">
        <f t="shared" si="7"/>
        <v>31160</v>
      </c>
      <c r="I81" s="19">
        <f t="shared" si="8"/>
        <v>10386</v>
      </c>
      <c r="J81" s="20">
        <f t="shared" si="9"/>
        <v>135027</v>
      </c>
      <c r="K81" s="21" t="s">
        <v>74</v>
      </c>
      <c r="L81" s="12" t="str">
        <f t="shared" si="6"/>
        <v>전기정비원</v>
      </c>
      <c r="M81" s="22">
        <f t="shared" si="10"/>
        <v>93481</v>
      </c>
    </row>
    <row r="82" spans="2:13" s="21" customFormat="1" ht="20.25" customHeight="1" x14ac:dyDescent="0.15">
      <c r="B82" s="63">
        <v>90</v>
      </c>
      <c r="C82" s="73"/>
      <c r="D82" s="74" t="s">
        <v>188</v>
      </c>
      <c r="E82" s="75"/>
      <c r="F82" s="65"/>
      <c r="G82" s="66"/>
      <c r="H82" s="62">
        <f t="shared" si="7"/>
        <v>0</v>
      </c>
      <c r="I82" s="19">
        <f t="shared" si="8"/>
        <v>0</v>
      </c>
      <c r="J82" s="20">
        <f t="shared" si="9"/>
        <v>0</v>
      </c>
      <c r="K82" s="21" t="s">
        <v>74</v>
      </c>
      <c r="L82" s="12" t="str">
        <f t="shared" si="6"/>
        <v>차량정비원</v>
      </c>
      <c r="M82" s="22">
        <f t="shared" si="10"/>
        <v>0</v>
      </c>
    </row>
    <row r="83" spans="2:13" s="21" customFormat="1" ht="20.25" customHeight="1" x14ac:dyDescent="0.15">
      <c r="B83" s="63">
        <v>91</v>
      </c>
      <c r="C83" s="73"/>
      <c r="D83" s="74" t="s">
        <v>189</v>
      </c>
      <c r="E83" s="75"/>
      <c r="F83" s="65">
        <v>78509</v>
      </c>
      <c r="G83" s="66"/>
      <c r="H83" s="62">
        <f t="shared" si="7"/>
        <v>26169</v>
      </c>
      <c r="I83" s="19">
        <f t="shared" si="8"/>
        <v>8723</v>
      </c>
      <c r="J83" s="20">
        <f t="shared" si="9"/>
        <v>113401</v>
      </c>
      <c r="K83" s="21" t="s">
        <v>74</v>
      </c>
      <c r="L83" s="12" t="str">
        <f t="shared" si="6"/>
        <v>제품검사및조정원</v>
      </c>
      <c r="M83" s="22">
        <f t="shared" si="10"/>
        <v>78509</v>
      </c>
    </row>
    <row r="84" spans="2:13" s="21" customFormat="1" ht="20.25" customHeight="1" x14ac:dyDescent="0.15">
      <c r="B84" s="63">
        <v>92</v>
      </c>
      <c r="C84" s="73"/>
      <c r="D84" s="74" t="s">
        <v>190</v>
      </c>
      <c r="E84" s="75"/>
      <c r="F84" s="65">
        <v>107064</v>
      </c>
      <c r="G84" s="66"/>
      <c r="H84" s="62">
        <f t="shared" si="7"/>
        <v>35688</v>
      </c>
      <c r="I84" s="19">
        <f t="shared" si="8"/>
        <v>11896</v>
      </c>
      <c r="J84" s="20">
        <f t="shared" si="9"/>
        <v>154648</v>
      </c>
      <c r="K84" s="21" t="s">
        <v>74</v>
      </c>
      <c r="L84" s="12" t="str">
        <f t="shared" si="6"/>
        <v>기계기술자</v>
      </c>
      <c r="M84" s="22">
        <f t="shared" si="10"/>
        <v>107064</v>
      </c>
    </row>
    <row r="85" spans="2:13" s="21" customFormat="1" ht="20.25" customHeight="1" x14ac:dyDescent="0.15">
      <c r="B85" s="63">
        <v>93</v>
      </c>
      <c r="C85" s="73"/>
      <c r="D85" s="74" t="s">
        <v>191</v>
      </c>
      <c r="E85" s="75"/>
      <c r="F85" s="65">
        <v>99184</v>
      </c>
      <c r="G85" s="66"/>
      <c r="H85" s="62">
        <f t="shared" si="7"/>
        <v>33061</v>
      </c>
      <c r="I85" s="19">
        <f t="shared" si="8"/>
        <v>11020</v>
      </c>
      <c r="J85" s="20">
        <f t="shared" si="9"/>
        <v>143265</v>
      </c>
      <c r="K85" s="21" t="s">
        <v>74</v>
      </c>
      <c r="L85" s="12" t="str">
        <f t="shared" si="6"/>
        <v>전선원</v>
      </c>
      <c r="M85" s="22">
        <f t="shared" si="10"/>
        <v>99184</v>
      </c>
    </row>
    <row r="86" spans="2:13" s="21" customFormat="1" ht="20.25" customHeight="1" x14ac:dyDescent="0.15">
      <c r="B86" s="63">
        <v>94</v>
      </c>
      <c r="C86" s="73"/>
      <c r="D86" s="74" t="s">
        <v>192</v>
      </c>
      <c r="E86" s="75"/>
      <c r="F86" s="65">
        <v>113803</v>
      </c>
      <c r="G86" s="66"/>
      <c r="H86" s="62">
        <f t="shared" si="7"/>
        <v>37934</v>
      </c>
      <c r="I86" s="19">
        <f t="shared" si="8"/>
        <v>12644</v>
      </c>
      <c r="J86" s="20">
        <f t="shared" si="9"/>
        <v>164381</v>
      </c>
      <c r="K86" s="21" t="s">
        <v>74</v>
      </c>
      <c r="L86" s="12" t="str">
        <f t="shared" si="6"/>
        <v>배관원</v>
      </c>
      <c r="M86" s="22">
        <f t="shared" si="10"/>
        <v>113803</v>
      </c>
    </row>
    <row r="87" spans="2:13" s="21" customFormat="1" ht="20.25" customHeight="1" x14ac:dyDescent="0.15">
      <c r="B87" s="63">
        <v>95</v>
      </c>
      <c r="C87" s="73"/>
      <c r="D87" s="74" t="s">
        <v>193</v>
      </c>
      <c r="E87" s="75"/>
      <c r="F87" s="65">
        <v>75871</v>
      </c>
      <c r="G87" s="66"/>
      <c r="H87" s="62">
        <f t="shared" si="7"/>
        <v>25290</v>
      </c>
      <c r="I87" s="19">
        <f t="shared" si="8"/>
        <v>8430</v>
      </c>
      <c r="J87" s="20">
        <f t="shared" si="9"/>
        <v>109591</v>
      </c>
      <c r="K87" s="21" t="s">
        <v>74</v>
      </c>
      <c r="L87" s="12" t="str">
        <f t="shared" si="6"/>
        <v>목재포장원</v>
      </c>
      <c r="M87" s="22">
        <f t="shared" si="10"/>
        <v>75871</v>
      </c>
    </row>
    <row r="88" spans="2:13" s="21" customFormat="1" ht="20.25" customHeight="1" x14ac:dyDescent="0.15">
      <c r="B88" s="63">
        <v>96</v>
      </c>
      <c r="C88" s="73"/>
      <c r="D88" s="74" t="s">
        <v>194</v>
      </c>
      <c r="E88" s="75"/>
      <c r="F88" s="65">
        <v>74648</v>
      </c>
      <c r="G88" s="66"/>
      <c r="H88" s="62">
        <f t="shared" si="7"/>
        <v>24882</v>
      </c>
      <c r="I88" s="19">
        <f t="shared" si="8"/>
        <v>8294</v>
      </c>
      <c r="J88" s="20">
        <f t="shared" si="9"/>
        <v>107824</v>
      </c>
      <c r="K88" s="21" t="s">
        <v>74</v>
      </c>
      <c r="L88" s="12" t="str">
        <f t="shared" si="6"/>
        <v>기계물품포장원</v>
      </c>
      <c r="M88" s="22">
        <f t="shared" si="10"/>
        <v>74648</v>
      </c>
    </row>
    <row r="89" spans="2:13" s="21" customFormat="1" ht="20.25" customHeight="1" x14ac:dyDescent="0.15">
      <c r="B89" s="63">
        <v>97</v>
      </c>
      <c r="C89" s="73"/>
      <c r="D89" s="74" t="s">
        <v>195</v>
      </c>
      <c r="E89" s="75"/>
      <c r="F89" s="65">
        <v>73562</v>
      </c>
      <c r="G89" s="66"/>
      <c r="H89" s="62">
        <f t="shared" si="7"/>
        <v>24520</v>
      </c>
      <c r="I89" s="19">
        <f t="shared" si="8"/>
        <v>8173</v>
      </c>
      <c r="J89" s="20">
        <f t="shared" si="9"/>
        <v>106255</v>
      </c>
      <c r="K89" s="21" t="s">
        <v>74</v>
      </c>
      <c r="L89" s="12" t="str">
        <f t="shared" si="6"/>
        <v>수동물품포장원</v>
      </c>
      <c r="M89" s="22">
        <f t="shared" si="10"/>
        <v>73562</v>
      </c>
    </row>
    <row r="90" spans="2:13" s="21" customFormat="1" ht="20.25" customHeight="1" x14ac:dyDescent="0.15">
      <c r="B90" s="63">
        <v>98</v>
      </c>
      <c r="C90" s="73"/>
      <c r="D90" s="74" t="s">
        <v>196</v>
      </c>
      <c r="E90" s="75"/>
      <c r="F90" s="65">
        <v>82305</v>
      </c>
      <c r="G90" s="66"/>
      <c r="H90" s="62">
        <f t="shared" si="7"/>
        <v>27435</v>
      </c>
      <c r="I90" s="19">
        <f t="shared" si="8"/>
        <v>9145</v>
      </c>
      <c r="J90" s="20">
        <f t="shared" si="9"/>
        <v>118885</v>
      </c>
      <c r="K90" s="21" t="s">
        <v>74</v>
      </c>
      <c r="L90" s="12" t="str">
        <f t="shared" si="6"/>
        <v>철강포장원</v>
      </c>
      <c r="M90" s="22">
        <f t="shared" si="10"/>
        <v>82305</v>
      </c>
    </row>
    <row r="91" spans="2:13" s="21" customFormat="1" ht="20.25" customHeight="1" x14ac:dyDescent="0.15">
      <c r="B91" s="63">
        <v>99</v>
      </c>
      <c r="C91" s="73"/>
      <c r="D91" s="74" t="s">
        <v>197</v>
      </c>
      <c r="E91" s="75"/>
      <c r="F91" s="65">
        <v>83074</v>
      </c>
      <c r="G91" s="66"/>
      <c r="H91" s="62">
        <f t="shared" si="7"/>
        <v>27691</v>
      </c>
      <c r="I91" s="19">
        <f t="shared" si="8"/>
        <v>9230</v>
      </c>
      <c r="J91" s="20">
        <f t="shared" si="9"/>
        <v>119995</v>
      </c>
      <c r="K91" s="21" t="s">
        <v>74</v>
      </c>
      <c r="L91" s="12" t="str">
        <f t="shared" si="6"/>
        <v>제품출하원</v>
      </c>
      <c r="M91" s="22">
        <f t="shared" si="10"/>
        <v>83074</v>
      </c>
    </row>
    <row r="92" spans="2:13" s="21" customFormat="1" ht="20.25" customHeight="1" x14ac:dyDescent="0.15">
      <c r="B92" s="63">
        <v>100</v>
      </c>
      <c r="C92" s="73"/>
      <c r="D92" s="74" t="s">
        <v>198</v>
      </c>
      <c r="E92" s="75"/>
      <c r="F92" s="65">
        <v>81345</v>
      </c>
      <c r="G92" s="66"/>
      <c r="H92" s="62">
        <f t="shared" si="7"/>
        <v>27115</v>
      </c>
      <c r="I92" s="19">
        <f t="shared" si="8"/>
        <v>9038</v>
      </c>
      <c r="J92" s="20">
        <f t="shared" si="9"/>
        <v>117498</v>
      </c>
      <c r="K92" s="21" t="s">
        <v>74</v>
      </c>
      <c r="L92" s="12" t="str">
        <f t="shared" si="6"/>
        <v>전산용지정합원</v>
      </c>
      <c r="M92" s="22">
        <f t="shared" si="10"/>
        <v>81345</v>
      </c>
    </row>
    <row r="93" spans="2:13" s="21" customFormat="1" ht="20.25" customHeight="1" x14ac:dyDescent="0.15">
      <c r="B93" s="63">
        <v>101</v>
      </c>
      <c r="C93" s="73"/>
      <c r="D93" s="74" t="s">
        <v>199</v>
      </c>
      <c r="E93" s="75"/>
      <c r="F93" s="65">
        <v>92004</v>
      </c>
      <c r="G93" s="66"/>
      <c r="H93" s="62">
        <f t="shared" si="7"/>
        <v>30668</v>
      </c>
      <c r="I93" s="19">
        <f t="shared" si="8"/>
        <v>10222</v>
      </c>
      <c r="J93" s="20">
        <f t="shared" si="9"/>
        <v>132894</v>
      </c>
      <c r="K93" s="21" t="s">
        <v>74</v>
      </c>
      <c r="L93" s="12" t="str">
        <f t="shared" si="6"/>
        <v>전자조판원</v>
      </c>
      <c r="M93" s="22">
        <f t="shared" si="10"/>
        <v>92004</v>
      </c>
    </row>
    <row r="94" spans="2:13" s="21" customFormat="1" ht="20.25" customHeight="1" x14ac:dyDescent="0.15">
      <c r="B94" s="63">
        <v>102</v>
      </c>
      <c r="C94" s="73"/>
      <c r="D94" s="74" t="s">
        <v>200</v>
      </c>
      <c r="E94" s="75"/>
      <c r="F94" s="65"/>
      <c r="G94" s="66"/>
      <c r="H94" s="62">
        <f t="shared" si="7"/>
        <v>0</v>
      </c>
      <c r="I94" s="19">
        <f t="shared" si="8"/>
        <v>0</v>
      </c>
      <c r="J94" s="20">
        <f t="shared" si="9"/>
        <v>0</v>
      </c>
      <c r="K94" s="21" t="s">
        <v>74</v>
      </c>
      <c r="L94" s="12" t="str">
        <f t="shared" si="6"/>
        <v>교정사</v>
      </c>
      <c r="M94" s="22">
        <f t="shared" si="10"/>
        <v>0</v>
      </c>
    </row>
    <row r="95" spans="2:13" s="21" customFormat="1" ht="20.25" customHeight="1" x14ac:dyDescent="0.15">
      <c r="B95" s="63">
        <v>103</v>
      </c>
      <c r="C95" s="73"/>
      <c r="D95" s="74" t="s">
        <v>201</v>
      </c>
      <c r="E95" s="75"/>
      <c r="F95" s="65">
        <v>103194</v>
      </c>
      <c r="G95" s="66"/>
      <c r="H95" s="62">
        <f t="shared" si="7"/>
        <v>34398</v>
      </c>
      <c r="I95" s="19">
        <f t="shared" si="8"/>
        <v>11466</v>
      </c>
      <c r="J95" s="20">
        <f t="shared" si="9"/>
        <v>149058</v>
      </c>
      <c r="K95" s="21" t="s">
        <v>74</v>
      </c>
      <c r="L95" s="12" t="str">
        <f t="shared" si="6"/>
        <v>컴퓨터웹디자이너</v>
      </c>
      <c r="M95" s="22">
        <f t="shared" si="10"/>
        <v>103194</v>
      </c>
    </row>
    <row r="96" spans="2:13" s="21" customFormat="1" ht="20.25" customHeight="1" x14ac:dyDescent="0.15">
      <c r="B96" s="63">
        <v>105</v>
      </c>
      <c r="C96" s="73"/>
      <c r="D96" s="74" t="s">
        <v>202</v>
      </c>
      <c r="E96" s="75"/>
      <c r="F96" s="65">
        <v>94759</v>
      </c>
      <c r="G96" s="66"/>
      <c r="H96" s="62">
        <f t="shared" si="7"/>
        <v>31586</v>
      </c>
      <c r="I96" s="19">
        <f t="shared" si="8"/>
        <v>10528</v>
      </c>
      <c r="J96" s="20">
        <f t="shared" si="9"/>
        <v>136873</v>
      </c>
      <c r="K96" s="21" t="s">
        <v>74</v>
      </c>
      <c r="L96" s="12" t="str">
        <f t="shared" si="6"/>
        <v>인쇄기조작원</v>
      </c>
      <c r="M96" s="22">
        <f t="shared" si="10"/>
        <v>94759</v>
      </c>
    </row>
    <row r="97" spans="2:13" s="21" customFormat="1" ht="20.25" customHeight="1" x14ac:dyDescent="0.15">
      <c r="B97" s="63">
        <v>108</v>
      </c>
      <c r="C97" s="73"/>
      <c r="D97" s="74" t="s">
        <v>203</v>
      </c>
      <c r="E97" s="75"/>
      <c r="F97" s="65">
        <v>80713</v>
      </c>
      <c r="G97" s="66"/>
      <c r="H97" s="62">
        <f t="shared" si="7"/>
        <v>26904</v>
      </c>
      <c r="I97" s="19">
        <f t="shared" si="8"/>
        <v>8968</v>
      </c>
      <c r="J97" s="20">
        <f t="shared" si="9"/>
        <v>116585</v>
      </c>
      <c r="K97" s="21" t="s">
        <v>74</v>
      </c>
      <c r="L97" s="12" t="str">
        <f t="shared" si="6"/>
        <v>연포장재접합원</v>
      </c>
      <c r="M97" s="22">
        <f t="shared" si="10"/>
        <v>80713</v>
      </c>
    </row>
    <row r="98" spans="2:13" s="21" customFormat="1" ht="20.25" customHeight="1" x14ac:dyDescent="0.15">
      <c r="B98" s="63">
        <v>109</v>
      </c>
      <c r="C98" s="73"/>
      <c r="D98" s="74" t="s">
        <v>204</v>
      </c>
      <c r="E98" s="75"/>
      <c r="F98" s="65">
        <v>78263</v>
      </c>
      <c r="G98" s="66"/>
      <c r="H98" s="62">
        <f t="shared" si="7"/>
        <v>26087</v>
      </c>
      <c r="I98" s="19">
        <f t="shared" si="8"/>
        <v>8695</v>
      </c>
      <c r="J98" s="20">
        <f t="shared" si="9"/>
        <v>113045</v>
      </c>
      <c r="K98" s="21" t="s">
        <v>74</v>
      </c>
      <c r="L98" s="12" t="str">
        <f t="shared" si="6"/>
        <v>방직기조작원</v>
      </c>
      <c r="M98" s="22">
        <f t="shared" si="10"/>
        <v>78263</v>
      </c>
    </row>
    <row r="99" spans="2:13" s="21" customFormat="1" ht="20.25" customHeight="1" x14ac:dyDescent="0.15">
      <c r="B99" s="63">
        <v>110</v>
      </c>
      <c r="C99" s="73"/>
      <c r="D99" s="74" t="s">
        <v>205</v>
      </c>
      <c r="E99" s="75"/>
      <c r="F99" s="65">
        <v>89917</v>
      </c>
      <c r="G99" s="66"/>
      <c r="H99" s="62">
        <f t="shared" si="7"/>
        <v>29972</v>
      </c>
      <c r="I99" s="19">
        <f t="shared" si="8"/>
        <v>9990</v>
      </c>
      <c r="J99" s="20">
        <f t="shared" si="9"/>
        <v>129879</v>
      </c>
      <c r="K99" s="21" t="s">
        <v>74</v>
      </c>
      <c r="L99" s="12" t="str">
        <f t="shared" si="6"/>
        <v>방직기계정비원</v>
      </c>
      <c r="M99" s="22">
        <f t="shared" si="10"/>
        <v>89917</v>
      </c>
    </row>
    <row r="100" spans="2:13" s="21" customFormat="1" ht="20.25" customHeight="1" x14ac:dyDescent="0.15">
      <c r="B100" s="63">
        <v>111</v>
      </c>
      <c r="C100" s="73"/>
      <c r="D100" s="74" t="s">
        <v>206</v>
      </c>
      <c r="E100" s="75"/>
      <c r="F100" s="65">
        <v>79168</v>
      </c>
      <c r="G100" s="66"/>
      <c r="H100" s="62">
        <f t="shared" si="7"/>
        <v>26389</v>
      </c>
      <c r="I100" s="19">
        <f t="shared" si="8"/>
        <v>8796</v>
      </c>
      <c r="J100" s="20">
        <f t="shared" si="9"/>
        <v>114353</v>
      </c>
      <c r="K100" s="21" t="s">
        <v>74</v>
      </c>
      <c r="L100" s="12" t="str">
        <f t="shared" si="6"/>
        <v>재봉원</v>
      </c>
      <c r="M100" s="22">
        <f t="shared" si="10"/>
        <v>79168</v>
      </c>
    </row>
    <row r="101" spans="2:13" s="21" customFormat="1" ht="20.25" customHeight="1" x14ac:dyDescent="0.15">
      <c r="B101" s="63">
        <v>112</v>
      </c>
      <c r="C101" s="73"/>
      <c r="D101" s="74" t="s">
        <v>207</v>
      </c>
      <c r="E101" s="75"/>
      <c r="F101" s="65">
        <v>88824</v>
      </c>
      <c r="G101" s="66"/>
      <c r="H101" s="62">
        <f t="shared" si="7"/>
        <v>29608</v>
      </c>
      <c r="I101" s="19">
        <f t="shared" si="8"/>
        <v>9869</v>
      </c>
      <c r="J101" s="20">
        <f t="shared" si="9"/>
        <v>128301</v>
      </c>
      <c r="K101" s="21" t="s">
        <v>74</v>
      </c>
      <c r="L101" s="12" t="str">
        <f t="shared" ref="L101:L122" si="11">D101</f>
        <v>직물재단사</v>
      </c>
      <c r="M101" s="22">
        <f t="shared" si="10"/>
        <v>88824</v>
      </c>
    </row>
    <row r="102" spans="2:13" s="21" customFormat="1" ht="20.25" customHeight="1" x14ac:dyDescent="0.15">
      <c r="B102" s="63">
        <v>113</v>
      </c>
      <c r="C102" s="73"/>
      <c r="D102" s="74" t="s">
        <v>208</v>
      </c>
      <c r="E102" s="75"/>
      <c r="F102" s="65">
        <v>83206</v>
      </c>
      <c r="G102" s="66"/>
      <c r="H102" s="62">
        <f t="shared" si="7"/>
        <v>27735</v>
      </c>
      <c r="I102" s="19">
        <f t="shared" si="8"/>
        <v>9245</v>
      </c>
      <c r="J102" s="20">
        <f t="shared" si="9"/>
        <v>120186</v>
      </c>
      <c r="K102" s="21" t="s">
        <v>74</v>
      </c>
      <c r="L102" s="12" t="str">
        <f t="shared" si="11"/>
        <v>염직원</v>
      </c>
      <c r="M102" s="22">
        <f t="shared" si="10"/>
        <v>83206</v>
      </c>
    </row>
    <row r="103" spans="2:13" s="21" customFormat="1" ht="20.25" customHeight="1" x14ac:dyDescent="0.15">
      <c r="B103" s="63">
        <v>114</v>
      </c>
      <c r="C103" s="73"/>
      <c r="D103" s="74" t="s">
        <v>209</v>
      </c>
      <c r="E103" s="75"/>
      <c r="F103" s="65">
        <v>78349</v>
      </c>
      <c r="G103" s="66"/>
      <c r="H103" s="62">
        <f t="shared" si="7"/>
        <v>26116</v>
      </c>
      <c r="I103" s="19">
        <f t="shared" si="8"/>
        <v>8705</v>
      </c>
      <c r="J103" s="20">
        <f t="shared" si="9"/>
        <v>113170</v>
      </c>
      <c r="K103" s="21" t="s">
        <v>74</v>
      </c>
      <c r="L103" s="12" t="str">
        <f t="shared" si="11"/>
        <v>재봉기운용사</v>
      </c>
      <c r="M103" s="22">
        <f t="shared" si="10"/>
        <v>78349</v>
      </c>
    </row>
    <row r="104" spans="2:13" s="21" customFormat="1" ht="20.25" customHeight="1" x14ac:dyDescent="0.15">
      <c r="B104" s="63">
        <v>115</v>
      </c>
      <c r="C104" s="73"/>
      <c r="D104" s="74" t="s">
        <v>210</v>
      </c>
      <c r="E104" s="75"/>
      <c r="F104" s="65">
        <v>79053</v>
      </c>
      <c r="G104" s="66"/>
      <c r="H104" s="62">
        <f t="shared" si="7"/>
        <v>26351</v>
      </c>
      <c r="I104" s="19">
        <f t="shared" si="8"/>
        <v>8783</v>
      </c>
      <c r="J104" s="20">
        <f t="shared" si="9"/>
        <v>114187</v>
      </c>
      <c r="K104" s="21" t="s">
        <v>74</v>
      </c>
      <c r="L104" s="12" t="str">
        <f t="shared" si="11"/>
        <v>제화원</v>
      </c>
      <c r="M104" s="22">
        <f t="shared" si="10"/>
        <v>79053</v>
      </c>
    </row>
    <row r="105" spans="2:13" s="21" customFormat="1" ht="20.25" customHeight="1" x14ac:dyDescent="0.15">
      <c r="B105" s="63">
        <v>116</v>
      </c>
      <c r="C105" s="73"/>
      <c r="D105" s="74" t="s">
        <v>211</v>
      </c>
      <c r="E105" s="75"/>
      <c r="F105" s="65">
        <v>82518</v>
      </c>
      <c r="G105" s="66"/>
      <c r="H105" s="62">
        <f t="shared" si="7"/>
        <v>27506</v>
      </c>
      <c r="I105" s="19">
        <f t="shared" si="8"/>
        <v>9168</v>
      </c>
      <c r="J105" s="20">
        <f t="shared" si="9"/>
        <v>119192</v>
      </c>
      <c r="K105" s="21" t="s">
        <v>74</v>
      </c>
      <c r="L105" s="12" t="str">
        <f t="shared" si="11"/>
        <v>직포원</v>
      </c>
      <c r="M105" s="22">
        <f t="shared" si="10"/>
        <v>82518</v>
      </c>
    </row>
    <row r="106" spans="2:13" s="21" customFormat="1" ht="20.25" customHeight="1" x14ac:dyDescent="0.15">
      <c r="B106" s="63">
        <v>117</v>
      </c>
      <c r="C106" s="73"/>
      <c r="D106" s="74" t="s">
        <v>212</v>
      </c>
      <c r="E106" s="75"/>
      <c r="F106" s="65">
        <v>83066</v>
      </c>
      <c r="G106" s="66"/>
      <c r="H106" s="62">
        <f t="shared" si="7"/>
        <v>27688</v>
      </c>
      <c r="I106" s="19">
        <f t="shared" si="8"/>
        <v>9229</v>
      </c>
      <c r="J106" s="20">
        <f t="shared" si="9"/>
        <v>119983</v>
      </c>
      <c r="K106" s="21" t="s">
        <v>74</v>
      </c>
      <c r="L106" s="12" t="str">
        <f t="shared" si="11"/>
        <v>편직원</v>
      </c>
      <c r="M106" s="22">
        <f t="shared" si="10"/>
        <v>83066</v>
      </c>
    </row>
    <row r="107" spans="2:13" s="21" customFormat="1" ht="20.25" customHeight="1" x14ac:dyDescent="0.15">
      <c r="B107" s="63">
        <v>118</v>
      </c>
      <c r="C107" s="73"/>
      <c r="D107" s="74" t="s">
        <v>213</v>
      </c>
      <c r="E107" s="75"/>
      <c r="F107" s="65">
        <v>82837</v>
      </c>
      <c r="G107" s="66"/>
      <c r="H107" s="62">
        <f t="shared" si="7"/>
        <v>27612</v>
      </c>
      <c r="I107" s="19">
        <f t="shared" si="8"/>
        <v>9204</v>
      </c>
      <c r="J107" s="20">
        <f t="shared" si="9"/>
        <v>119653</v>
      </c>
      <c r="K107" s="21" t="s">
        <v>74</v>
      </c>
      <c r="L107" s="12" t="str">
        <f t="shared" si="11"/>
        <v>피혁가공원</v>
      </c>
      <c r="M107" s="22">
        <f t="shared" si="10"/>
        <v>82837</v>
      </c>
    </row>
    <row r="108" spans="2:13" s="21" customFormat="1" ht="20.25" customHeight="1" x14ac:dyDescent="0.15">
      <c r="B108" s="63">
        <v>120</v>
      </c>
      <c r="C108" s="73"/>
      <c r="D108" s="74" t="s">
        <v>214</v>
      </c>
      <c r="E108" s="75"/>
      <c r="F108" s="65">
        <v>121638</v>
      </c>
      <c r="G108" s="66"/>
      <c r="H108" s="62">
        <f t="shared" si="7"/>
        <v>40546</v>
      </c>
      <c r="I108" s="19">
        <f t="shared" si="8"/>
        <v>13515</v>
      </c>
      <c r="J108" s="20">
        <f t="shared" si="9"/>
        <v>175699</v>
      </c>
      <c r="K108" s="21" t="s">
        <v>74</v>
      </c>
      <c r="L108" s="12" t="str">
        <f t="shared" si="11"/>
        <v>전기기사</v>
      </c>
      <c r="M108" s="22">
        <f t="shared" si="10"/>
        <v>121638</v>
      </c>
    </row>
    <row r="109" spans="2:13" s="21" customFormat="1" ht="20.25" customHeight="1" x14ac:dyDescent="0.15">
      <c r="B109" s="63">
        <v>121</v>
      </c>
      <c r="C109" s="73"/>
      <c r="D109" s="74" t="s">
        <v>215</v>
      </c>
      <c r="E109" s="75"/>
      <c r="F109" s="65">
        <v>113009</v>
      </c>
      <c r="G109" s="66"/>
      <c r="H109" s="62">
        <f t="shared" si="7"/>
        <v>37669</v>
      </c>
      <c r="I109" s="19">
        <f t="shared" si="8"/>
        <v>12556</v>
      </c>
      <c r="J109" s="20">
        <f t="shared" si="9"/>
        <v>163234</v>
      </c>
      <c r="K109" s="21" t="s">
        <v>74</v>
      </c>
      <c r="L109" s="12" t="str">
        <f t="shared" si="11"/>
        <v>전기산업기사</v>
      </c>
      <c r="M109" s="22">
        <f t="shared" si="10"/>
        <v>113009</v>
      </c>
    </row>
    <row r="110" spans="2:13" s="21" customFormat="1" ht="20.25" customHeight="1" x14ac:dyDescent="0.15">
      <c r="B110" s="63">
        <v>122</v>
      </c>
      <c r="C110" s="73"/>
      <c r="D110" s="74" t="s">
        <v>216</v>
      </c>
      <c r="E110" s="75"/>
      <c r="F110" s="65">
        <v>99783</v>
      </c>
      <c r="G110" s="66"/>
      <c r="H110" s="62">
        <f t="shared" si="7"/>
        <v>33261</v>
      </c>
      <c r="I110" s="19">
        <f t="shared" si="8"/>
        <v>11087</v>
      </c>
      <c r="J110" s="20">
        <f t="shared" si="9"/>
        <v>144131</v>
      </c>
      <c r="K110" s="21" t="s">
        <v>74</v>
      </c>
      <c r="L110" s="12" t="str">
        <f t="shared" si="11"/>
        <v>전기기능사</v>
      </c>
      <c r="M110" s="22">
        <f t="shared" si="10"/>
        <v>99783</v>
      </c>
    </row>
    <row r="111" spans="2:13" s="21" customFormat="1" ht="20.25" customHeight="1" x14ac:dyDescent="0.15">
      <c r="B111" s="63">
        <v>126</v>
      </c>
      <c r="C111" s="73"/>
      <c r="D111" s="74" t="s">
        <v>217</v>
      </c>
      <c r="E111" s="75"/>
      <c r="F111" s="65">
        <v>102294</v>
      </c>
      <c r="G111" s="66"/>
      <c r="H111" s="62">
        <f t="shared" si="7"/>
        <v>34098</v>
      </c>
      <c r="I111" s="19">
        <f t="shared" si="8"/>
        <v>11366</v>
      </c>
      <c r="J111" s="20">
        <f t="shared" si="9"/>
        <v>147758</v>
      </c>
      <c r="K111" s="21" t="s">
        <v>74</v>
      </c>
      <c r="L111" s="12" t="str">
        <f t="shared" si="11"/>
        <v>컴퓨터운용사</v>
      </c>
      <c r="M111" s="22">
        <f t="shared" si="10"/>
        <v>102294</v>
      </c>
    </row>
    <row r="112" spans="2:13" s="21" customFormat="1" ht="20.25" customHeight="1" x14ac:dyDescent="0.15">
      <c r="B112" s="63">
        <v>127</v>
      </c>
      <c r="C112" s="73"/>
      <c r="D112" s="74" t="s">
        <v>218</v>
      </c>
      <c r="E112" s="75"/>
      <c r="F112" s="65">
        <v>95890</v>
      </c>
      <c r="G112" s="66"/>
      <c r="H112" s="62">
        <f t="shared" si="7"/>
        <v>31963</v>
      </c>
      <c r="I112" s="19">
        <f t="shared" si="8"/>
        <v>10654</v>
      </c>
      <c r="J112" s="20">
        <f t="shared" si="9"/>
        <v>138507</v>
      </c>
      <c r="K112" s="21" t="s">
        <v>74</v>
      </c>
      <c r="L112" s="12" t="str">
        <f t="shared" si="11"/>
        <v>콘크리트제품성형기조작원</v>
      </c>
      <c r="M112" s="22">
        <f t="shared" si="10"/>
        <v>95890</v>
      </c>
    </row>
    <row r="113" spans="2:13" s="21" customFormat="1" ht="20.25" customHeight="1" x14ac:dyDescent="0.15">
      <c r="B113" s="63">
        <v>128</v>
      </c>
      <c r="C113" s="73"/>
      <c r="D113" s="74" t="s">
        <v>219</v>
      </c>
      <c r="E113" s="75"/>
      <c r="F113" s="65">
        <v>88018</v>
      </c>
      <c r="G113" s="66"/>
      <c r="H113" s="62">
        <f t="shared" si="7"/>
        <v>29339</v>
      </c>
      <c r="I113" s="19">
        <f t="shared" si="8"/>
        <v>9779</v>
      </c>
      <c r="J113" s="20">
        <f t="shared" si="9"/>
        <v>127136</v>
      </c>
      <c r="K113" s="21" t="s">
        <v>74</v>
      </c>
      <c r="L113" s="12" t="str">
        <f t="shared" si="11"/>
        <v>특수차운전원</v>
      </c>
      <c r="M113" s="22">
        <f t="shared" si="10"/>
        <v>88018</v>
      </c>
    </row>
    <row r="114" spans="2:13" s="21" customFormat="1" ht="20.25" customHeight="1" x14ac:dyDescent="0.15">
      <c r="B114" s="63">
        <v>129</v>
      </c>
      <c r="C114" s="73"/>
      <c r="D114" s="74" t="s">
        <v>220</v>
      </c>
      <c r="E114" s="75"/>
      <c r="F114" s="65">
        <v>91683</v>
      </c>
      <c r="G114" s="66"/>
      <c r="H114" s="62">
        <f t="shared" si="7"/>
        <v>30561</v>
      </c>
      <c r="I114" s="19">
        <f t="shared" si="8"/>
        <v>10187</v>
      </c>
      <c r="J114" s="20">
        <f t="shared" si="9"/>
        <v>132431</v>
      </c>
      <c r="K114" s="21" t="s">
        <v>74</v>
      </c>
      <c r="L114" s="12" t="str">
        <f t="shared" si="11"/>
        <v>돌분쇄원</v>
      </c>
      <c r="M114" s="22">
        <f t="shared" si="10"/>
        <v>91683</v>
      </c>
    </row>
    <row r="115" spans="2:13" s="21" customFormat="1" ht="20.25" customHeight="1" x14ac:dyDescent="0.15">
      <c r="B115" s="63">
        <v>131</v>
      </c>
      <c r="C115" s="73"/>
      <c r="D115" s="74" t="s">
        <v>221</v>
      </c>
      <c r="E115" s="75"/>
      <c r="F115" s="65">
        <v>81940</v>
      </c>
      <c r="G115" s="66"/>
      <c r="H115" s="62">
        <f t="shared" si="7"/>
        <v>27313</v>
      </c>
      <c r="I115" s="19">
        <f t="shared" si="8"/>
        <v>9104</v>
      </c>
      <c r="J115" s="20">
        <f t="shared" si="9"/>
        <v>118357</v>
      </c>
      <c r="K115" s="21" t="s">
        <v>74</v>
      </c>
      <c r="L115" s="12" t="str">
        <f t="shared" si="11"/>
        <v>소성원</v>
      </c>
      <c r="M115" s="22">
        <f t="shared" si="10"/>
        <v>81940</v>
      </c>
    </row>
    <row r="116" spans="2:13" s="21" customFormat="1" ht="20.25" customHeight="1" x14ac:dyDescent="0.15">
      <c r="B116" s="63">
        <v>133</v>
      </c>
      <c r="C116" s="73"/>
      <c r="D116" s="74" t="s">
        <v>222</v>
      </c>
      <c r="E116" s="75"/>
      <c r="F116" s="65">
        <v>91022</v>
      </c>
      <c r="G116" s="66"/>
      <c r="H116" s="62">
        <f t="shared" si="7"/>
        <v>30340</v>
      </c>
      <c r="I116" s="19">
        <f t="shared" si="8"/>
        <v>10113</v>
      </c>
      <c r="J116" s="20">
        <f t="shared" si="9"/>
        <v>131475</v>
      </c>
      <c r="K116" s="21" t="s">
        <v>74</v>
      </c>
      <c r="L116" s="12" t="str">
        <f t="shared" si="11"/>
        <v>폐수처리원</v>
      </c>
      <c r="M116" s="22">
        <f t="shared" si="10"/>
        <v>91022</v>
      </c>
    </row>
    <row r="117" spans="2:13" s="21" customFormat="1" ht="20.25" customHeight="1" x14ac:dyDescent="0.15">
      <c r="B117" s="63">
        <v>134</v>
      </c>
      <c r="C117" s="73"/>
      <c r="D117" s="74" t="s">
        <v>223</v>
      </c>
      <c r="E117" s="75"/>
      <c r="F117" s="65">
        <v>72847</v>
      </c>
      <c r="G117" s="66"/>
      <c r="H117" s="62">
        <f t="shared" si="7"/>
        <v>24282</v>
      </c>
      <c r="I117" s="19">
        <f t="shared" si="8"/>
        <v>8094</v>
      </c>
      <c r="J117" s="20">
        <f t="shared" si="9"/>
        <v>105223</v>
      </c>
      <c r="K117" s="21" t="s">
        <v>74</v>
      </c>
      <c r="L117" s="12" t="str">
        <f t="shared" si="11"/>
        <v>식품제조원</v>
      </c>
      <c r="M117" s="22">
        <f t="shared" si="10"/>
        <v>72847</v>
      </c>
    </row>
    <row r="118" spans="2:13" s="21" customFormat="1" ht="20.25" customHeight="1" x14ac:dyDescent="0.15">
      <c r="B118" s="63">
        <v>135</v>
      </c>
      <c r="C118" s="73"/>
      <c r="D118" s="74" t="s">
        <v>224</v>
      </c>
      <c r="E118" s="75"/>
      <c r="F118" s="65">
        <v>72020</v>
      </c>
      <c r="G118" s="66"/>
      <c r="H118" s="62">
        <f t="shared" si="7"/>
        <v>24006</v>
      </c>
      <c r="I118" s="19">
        <f t="shared" si="8"/>
        <v>8002</v>
      </c>
      <c r="J118" s="20">
        <f t="shared" si="9"/>
        <v>104028</v>
      </c>
      <c r="K118" s="21" t="s">
        <v>74</v>
      </c>
      <c r="L118" s="12" t="str">
        <f t="shared" si="11"/>
        <v>단순노무종사원</v>
      </c>
      <c r="M118" s="22">
        <f t="shared" si="10"/>
        <v>72020</v>
      </c>
    </row>
    <row r="119" spans="2:13" s="21" customFormat="1" ht="20.25" customHeight="1" x14ac:dyDescent="0.15">
      <c r="B119" s="63">
        <v>136</v>
      </c>
      <c r="C119" s="73"/>
      <c r="D119" s="74" t="s">
        <v>225</v>
      </c>
      <c r="E119" s="75"/>
      <c r="F119" s="65">
        <v>108234</v>
      </c>
      <c r="G119" s="66"/>
      <c r="H119" s="62">
        <f t="shared" si="7"/>
        <v>36078</v>
      </c>
      <c r="I119" s="19">
        <f t="shared" si="8"/>
        <v>12026</v>
      </c>
      <c r="J119" s="20">
        <f t="shared" si="9"/>
        <v>156338</v>
      </c>
      <c r="K119" s="21" t="s">
        <v>74</v>
      </c>
      <c r="L119" s="12" t="str">
        <f t="shared" si="11"/>
        <v>작업반장</v>
      </c>
      <c r="M119" s="22">
        <f t="shared" si="10"/>
        <v>108234</v>
      </c>
    </row>
    <row r="120" spans="2:13" s="21" customFormat="1" ht="20.25" customHeight="1" x14ac:dyDescent="0.15">
      <c r="B120" s="63">
        <v>137</v>
      </c>
      <c r="C120" s="73"/>
      <c r="D120" s="74" t="s">
        <v>226</v>
      </c>
      <c r="E120" s="75"/>
      <c r="F120" s="65">
        <v>115509</v>
      </c>
      <c r="G120" s="66"/>
      <c r="H120" s="62">
        <f t="shared" si="7"/>
        <v>38503</v>
      </c>
      <c r="I120" s="19">
        <f t="shared" si="8"/>
        <v>12834</v>
      </c>
      <c r="J120" s="20">
        <f t="shared" si="9"/>
        <v>166846</v>
      </c>
      <c r="K120" s="21" t="s">
        <v>74</v>
      </c>
      <c r="L120" s="12" t="str">
        <f t="shared" si="11"/>
        <v>안전관리사</v>
      </c>
      <c r="M120" s="22">
        <f t="shared" si="10"/>
        <v>115509</v>
      </c>
    </row>
    <row r="121" spans="2:13" s="21" customFormat="1" ht="20.25" customHeight="1" x14ac:dyDescent="0.15">
      <c r="B121" s="63">
        <v>138</v>
      </c>
      <c r="C121" s="73"/>
      <c r="D121" s="74" t="s">
        <v>227</v>
      </c>
      <c r="E121" s="75"/>
      <c r="F121" s="65">
        <v>79289</v>
      </c>
      <c r="G121" s="66"/>
      <c r="H121" s="62">
        <f t="shared" si="7"/>
        <v>26429</v>
      </c>
      <c r="I121" s="19">
        <f t="shared" si="8"/>
        <v>8809</v>
      </c>
      <c r="J121" s="20">
        <f t="shared" si="9"/>
        <v>114527</v>
      </c>
      <c r="K121" s="21" t="s">
        <v>74</v>
      </c>
      <c r="L121" s="12" t="str">
        <f t="shared" si="11"/>
        <v>벨트컨베이어작업원</v>
      </c>
      <c r="M121" s="22">
        <f t="shared" si="10"/>
        <v>79289</v>
      </c>
    </row>
    <row r="122" spans="2:13" s="21" customFormat="1" ht="20.25" customHeight="1" x14ac:dyDescent="0.15">
      <c r="B122" s="67">
        <v>139</v>
      </c>
      <c r="C122" s="76"/>
      <c r="D122" s="77" t="s">
        <v>228</v>
      </c>
      <c r="E122" s="78"/>
      <c r="F122" s="68">
        <v>89370</v>
      </c>
      <c r="G122" s="69"/>
      <c r="H122" s="62">
        <f t="shared" si="7"/>
        <v>29790</v>
      </c>
      <c r="I122" s="19">
        <f t="shared" si="8"/>
        <v>9930</v>
      </c>
      <c r="J122" s="20">
        <f t="shared" si="9"/>
        <v>129090</v>
      </c>
      <c r="K122" s="21" t="s">
        <v>74</v>
      </c>
      <c r="L122" s="12" t="str">
        <f t="shared" si="11"/>
        <v>보일러조작원</v>
      </c>
      <c r="M122" s="22">
        <f t="shared" si="10"/>
        <v>89370</v>
      </c>
    </row>
    <row r="123" spans="2:13" ht="20.25" customHeight="1" x14ac:dyDescent="0.15">
      <c r="B123" s="23" t="s">
        <v>100</v>
      </c>
    </row>
    <row r="124" spans="2:13" ht="20.25" customHeight="1" x14ac:dyDescent="0.15"/>
    <row r="125" spans="2:13" ht="20.25" customHeight="1" x14ac:dyDescent="0.15"/>
    <row r="126" spans="2:13" ht="20.25" customHeight="1" x14ac:dyDescent="0.15"/>
    <row r="127" spans="2:13" ht="20.25" customHeight="1" x14ac:dyDescent="0.15"/>
    <row r="128" spans="2:13" ht="20.25" customHeight="1" x14ac:dyDescent="0.15"/>
    <row r="129" spans="13:13" ht="20.25" customHeight="1" x14ac:dyDescent="0.15"/>
    <row r="130" spans="13:13" ht="20.25" customHeight="1" x14ac:dyDescent="0.15"/>
    <row r="131" spans="13:13" ht="20.25" customHeight="1" x14ac:dyDescent="0.15"/>
    <row r="132" spans="13:13" ht="20.25" customHeight="1" x14ac:dyDescent="0.15"/>
    <row r="133" spans="13:13" ht="20.25" customHeight="1" x14ac:dyDescent="0.15"/>
    <row r="134" spans="13:13" ht="20.25" customHeight="1" x14ac:dyDescent="0.15"/>
    <row r="135" spans="13:13" ht="20.25" customHeight="1" x14ac:dyDescent="0.15">
      <c r="M135" s="17" t="s">
        <v>110</v>
      </c>
    </row>
  </sheetData>
  <mergeCells count="1">
    <mergeCell ref="B2:J2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산출내역서</vt:lpstr>
      <vt:lpstr>결과</vt:lpstr>
      <vt:lpstr>원가</vt:lpstr>
      <vt:lpstr>근무시간산출표</vt:lpstr>
      <vt:lpstr>조별근무시간표</vt:lpstr>
      <vt:lpstr>일수산출</vt:lpstr>
      <vt:lpstr>MD임율(기초자료)</vt:lpstr>
      <vt:lpstr>'MD임율(기초자료)'!Print_Area</vt:lpstr>
      <vt:lpstr>결과!Print_Area</vt:lpstr>
      <vt:lpstr>근무시간산출표!Print_Area</vt:lpstr>
      <vt:lpstr>원가!Print_Area</vt:lpstr>
      <vt:lpstr>일수산출!Print_Area</vt:lpstr>
      <vt:lpstr>조별근무시간표!Print_Area</vt:lpstr>
      <vt:lpstr>'MD임율(기초자료)'!Print_Titles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신정호(책임,2825)</cp:lastModifiedBy>
  <cp:lastPrinted>2019-05-03T07:19:19Z</cp:lastPrinted>
  <dcterms:created xsi:type="dcterms:W3CDTF">2019-04-29T05:26:07Z</dcterms:created>
  <dcterms:modified xsi:type="dcterms:W3CDTF">2019-05-13T08:24:10Z</dcterms:modified>
</cp:coreProperties>
</file>